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B2C29847-8F3B-4386-BB0B-A9041A947C34}" xr6:coauthVersionLast="47" xr6:coauthVersionMax="47" xr10:uidLastSave="{00000000-0000-0000-0000-000000000000}"/>
  <bookViews>
    <workbookView xWindow="-120" yWindow="-120" windowWidth="20730" windowHeight="11160" tabRatio="459" firstSheet="1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2" i="15" l="1"/>
  <c r="X22" i="15"/>
  <c r="Z18" i="15"/>
  <c r="Z19" i="15" s="1"/>
  <c r="Z20" i="15" s="1"/>
  <c r="Z21" i="15" s="1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I32" i="15" l="1"/>
  <c r="Y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K32" i="15"/>
  <c r="J8" i="15"/>
  <c r="J32" i="15" l="1"/>
  <c r="H26" i="13"/>
  <c r="H20" i="13"/>
  <c r="H29" i="13" s="1"/>
  <c r="B27" i="3" l="1"/>
  <c r="U3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6" i="15"/>
  <c r="H28" i="3"/>
  <c r="B32" i="3" l="1"/>
  <c r="G32" i="15" l="1"/>
  <c r="B7" i="3" s="1"/>
  <c r="X7" i="15" l="1"/>
  <c r="X6" i="15"/>
  <c r="J36" i="15" l="1"/>
  <c r="X32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34" i="15" l="1"/>
  <c r="F34" i="15"/>
  <c r="H34" i="15"/>
  <c r="I34" i="15"/>
  <c r="V34" i="15"/>
  <c r="T34" i="15"/>
  <c r="S34" i="15"/>
  <c r="Q34" i="15"/>
  <c r="P34" i="15"/>
  <c r="O34" i="15"/>
  <c r="N34" i="15"/>
  <c r="M34" i="15"/>
  <c r="L34" i="15"/>
  <c r="K34" i="15"/>
  <c r="G34" i="15"/>
  <c r="H32" i="15"/>
  <c r="B19" i="3"/>
  <c r="F19" i="3" s="1"/>
  <c r="B18" i="3"/>
  <c r="F32" i="15" l="1"/>
  <c r="T36" i="15"/>
  <c r="I36" i="15"/>
  <c r="M36" i="15"/>
  <c r="Q36" i="15"/>
  <c r="N36" i="15"/>
  <c r="S36" i="15"/>
  <c r="H36" i="15"/>
  <c r="O36" i="15"/>
  <c r="K36" i="15"/>
  <c r="L36" i="15"/>
  <c r="P36" i="15"/>
  <c r="V36" i="15"/>
  <c r="R36" i="15"/>
  <c r="E34" i="15"/>
  <c r="E40" i="15" l="1"/>
  <c r="B18" i="9"/>
  <c r="F36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2" i="15"/>
  <c r="G36" i="15"/>
  <c r="B12" i="3" l="1"/>
  <c r="B30" i="3" s="1"/>
  <c r="B17" i="9"/>
  <c r="C19" i="9" s="1"/>
  <c r="E39" i="15"/>
  <c r="E36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8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<sst xmlns="http://schemas.openxmlformats.org/spreadsheetml/2006/main" count="181" uniqueCount="134">
  <si>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</si>
  <si>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</si>
  <si>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</si>
  <si>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</si>
  <si>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</si>
  <si>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</si>
  <si>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</si>
  <si>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</si>
  <si>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</si>
  <si>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</si>
  <si>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</si>
  <si>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</si>
  <si>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</si>
  <si>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</si>
  <si>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</si>
  <si>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</si>
  <si>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</si>
  <si>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</si>
  <si>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</si>
  <si>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</si>
  <si>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</si>
  <si>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</si>
  <si>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</si>
  <si>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</si>
  <si>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</si>
  <si>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</si>
  <si>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</si>
  <si>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</si>
  <si>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</si>
  <si>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</si>
  <si>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</si>
  <si>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</si>
  <si>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</si>
  <si>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</si>
  <si>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</si>
  <si>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</si>
  <si>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</si>
  <si>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</si>
  <si>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</si>
  <si>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</si>
  <si>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</si>
  <si>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</si>
  <si>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</si>
  <si>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</si>
  <si>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</si>
  <si>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</si>
  <si>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</si>
  <si>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</si>
  <si>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</si>
  <si>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</si>
  <si>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</si>
  <si>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</si>
  <si>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</si>
  <si>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</si>
  <si>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</si>
  <si>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</si>
  <si>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</si>
  <si>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</si>
  <si>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</si>
  <si>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</si>
  <si>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</si>
  <si>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</si>
  <si>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</si>
  <si>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</si>
  <si>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</si>
  <si>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</si>
  <si>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</si>
  <si>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</si>
  <si>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</si>
  <si>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</si>
  <si>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</si>
  <si>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</si>
  <si>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</si>
  <si>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</si>
  <si>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</si>
  <si>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</si>
  <si>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</si>
  <si>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</si>
  <si>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</si>
  <si>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</si>
  <si>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</si>
  <si>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</si>
  <si>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</si>
  <si>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</si>
  <si>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</si>
  <si>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</si>
  <si>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</si>
  <si>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</si>
  <si>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</si>
  <si>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</si>
  <si>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</si>
  <si>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</si>
  <si>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</si>
  <si>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</si>
  <si>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</si>
  <si>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</si>
  <si>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</si>
  <si>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</si>
  <si>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</si>
  <si>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</si>
  <si>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</si>
  <si>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</si>
  <si>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</si>
  <si>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</si>
  <si>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</si>
  <si>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</si>
  <si>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</si>
  <si>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</si>
  <si>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</si>
  <si>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</si>
  <si>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</si>
  <si>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</si>
  <si>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</si>
  <si>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</si>
  <si>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</si>
  <si>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</si>
  <si>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</si>
  <si>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</si>
  <si>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</si>
  <si>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</si>
  <si>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</si>
  <si>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</si>
  <si>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</si>
  <si>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</si>
  <si>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</si>
  <si>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</si>
  <si>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</si>
  <si>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</si>
  <si>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Full Bank Reconciliation  - 31st October 2022</t>
  </si>
  <si>
    <t>Balance per Bank Statement 31st October 2022</t>
  </si>
  <si>
    <t>23rd October</t>
  </si>
  <si>
    <t>P22/23-12</t>
  </si>
  <si>
    <t>7 months</t>
  </si>
  <si>
    <t>7 months to 31st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</si>
</sst>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128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129</v>
      </c>
      <c r="B7" s="25">
        <v>3464.9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3464.9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book'!E32</f>
        <v>2430.79</v>
      </c>
    </row>
    <row r="18" spans="1:3" ht="15.75" x14ac:dyDescent="0.25">
      <c r="A18" s="22" t="s">
        <v>8</v>
      </c>
      <c r="B18" s="25">
        <f>'Cash book'!F32</f>
        <v>906.03</v>
      </c>
    </row>
    <row r="19" spans="1:3" ht="15.75" x14ac:dyDescent="0.25">
      <c r="A19" s="22" t="s">
        <v>9</v>
      </c>
      <c r="B19" s="18"/>
      <c r="C19" s="25">
        <f>B16+B17-B18</f>
        <v>3464.9000000000005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topLeftCell="A17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7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132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133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book'!G32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book'!I32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book'!H32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book'!K32</f>
        <v>260</v>
      </c>
      <c r="C15" s="8"/>
      <c r="D15" s="8">
        <f t="shared" ref="D15:D27" si="0">+H15*$H$1/12</f>
        <v>303.33333333333331</v>
      </c>
      <c r="E15" s="8"/>
      <c r="F15" s="8">
        <f t="shared" ref="F15:F28" si="1">-B15+D15</f>
        <v>43.333333333333314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book'!L32</f>
        <v>0</v>
      </c>
      <c r="C16" s="8"/>
      <c r="D16" s="8">
        <f t="shared" si="0"/>
        <v>11.666666666666666</v>
      </c>
      <c r="E16" s="8"/>
      <c r="F16" s="8">
        <f t="shared" si="1"/>
        <v>11.666666666666666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book'!V32</f>
        <v>0</v>
      </c>
      <c r="C17" s="8"/>
      <c r="D17" s="8">
        <f t="shared" si="0"/>
        <v>29.166666666666668</v>
      </c>
      <c r="E17" s="8"/>
      <c r="F17" s="8">
        <f t="shared" si="1"/>
        <v>29.166666666666668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book'!N32</f>
        <v>395</v>
      </c>
      <c r="C18" s="8"/>
      <c r="D18" s="8">
        <f t="shared" si="0"/>
        <v>350</v>
      </c>
      <c r="E18" s="8"/>
      <c r="F18" s="8">
        <f t="shared" si="1"/>
        <v>-45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book'!M32</f>
        <v>35</v>
      </c>
      <c r="C19" s="8"/>
      <c r="D19" s="8">
        <f t="shared" si="0"/>
        <v>29.166666666666668</v>
      </c>
      <c r="E19" s="8"/>
      <c r="F19" s="8">
        <f t="shared" si="1"/>
        <v>-5.8333333333333321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book'!R32</f>
        <v>-103.2</v>
      </c>
      <c r="C20" s="8"/>
      <c r="D20" s="8">
        <f t="shared" si="0"/>
        <v>1405.8333333333333</v>
      </c>
      <c r="E20" s="8"/>
      <c r="F20" s="8">
        <f t="shared" si="1"/>
        <v>1509.0333333333333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book'!O32</f>
        <v>0</v>
      </c>
      <c r="C21" s="8"/>
      <c r="D21" s="8">
        <f t="shared" si="0"/>
        <v>102.08333333333333</v>
      </c>
      <c r="E21" s="8"/>
      <c r="F21" s="8">
        <f t="shared" si="1"/>
        <v>102.08333333333333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book'!P32</f>
        <v>0</v>
      </c>
      <c r="C22" s="8"/>
      <c r="D22" s="8">
        <f t="shared" si="0"/>
        <v>70</v>
      </c>
      <c r="E22" s="8"/>
      <c r="F22" s="8">
        <f t="shared" si="1"/>
        <v>70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book'!Q32</f>
        <v>236.46</v>
      </c>
      <c r="C23" s="8"/>
      <c r="D23" s="8">
        <f t="shared" si="0"/>
        <v>116.66666666666667</v>
      </c>
      <c r="E23" s="8"/>
      <c r="F23" s="8">
        <f t="shared" si="1"/>
        <v>-119.79333333333334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book'!S32</f>
        <v>0</v>
      </c>
      <c r="C24" s="8"/>
      <c r="D24" s="8">
        <f t="shared" si="0"/>
        <v>218.75</v>
      </c>
      <c r="E24" s="8"/>
      <c r="F24" s="8">
        <f t="shared" si="1"/>
        <v>218.75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book'!T32</f>
        <v>0</v>
      </c>
      <c r="C25" s="8"/>
      <c r="D25" s="8">
        <f t="shared" si="0"/>
        <v>58.333333333333336</v>
      </c>
      <c r="E25" s="8"/>
      <c r="F25" s="8">
        <f t="shared" si="1"/>
        <v>58.333333333333336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book'!U32</f>
        <v>82.77</v>
      </c>
      <c r="C26" s="8"/>
      <c r="D26" s="8">
        <f t="shared" si="0"/>
        <v>116.66666666666667</v>
      </c>
      <c r="E26" s="8"/>
      <c r="F26" s="8">
        <f t="shared" si="1"/>
        <v>33.896666666666675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906.03</v>
      </c>
      <c r="C28" s="8"/>
      <c r="D28" s="16">
        <f>SUM(D15:D27)</f>
        <v>2811.6666666666665</v>
      </c>
      <c r="E28" s="8"/>
      <c r="F28" s="16">
        <f t="shared" si="1"/>
        <v>1905.6366666666665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1524.76</v>
      </c>
      <c r="C30" s="8"/>
      <c r="D30" s="34">
        <f>+D12-D28</f>
        <v>-2811.6666666666665</v>
      </c>
      <c r="E30" s="8"/>
      <c r="F30" s="34">
        <f>+B30-D30</f>
        <v>4336.4266666666663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3464.9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0"/>
  <sheetViews>
    <sheetView topLeftCell="H1" workbookViewId="0">
      <pane ySplit="3" topLeftCell="A18" activePane="bottomLeft" state="frozen"/>
      <selection activeCell="H1" sqref="H1"/>
      <selection pane="bottomLeft" activeCell="L22" sqref="L22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3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4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22" si="1">SUM(K9:V9)</f>
        <v>0</v>
      </c>
      <c r="Y9" s="37"/>
      <c r="Z9" s="37">
        <f t="shared" ref="Z9:Z22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58">
        <f t="shared" si="2"/>
        <v>3469.9</v>
      </c>
    </row>
    <row r="22" spans="1:26" x14ac:dyDescent="0.25">
      <c r="A22" t="s">
        <v>130</v>
      </c>
      <c r="B22" t="s">
        <v>90</v>
      </c>
      <c r="C22" t="s">
        <v>91</v>
      </c>
      <c r="D22" t="s">
        <v>131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52">
        <f t="shared" si="2"/>
        <v>3464.9</v>
      </c>
    </row>
    <row r="23" spans="1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7"/>
      <c r="Z23" s="37"/>
    </row>
    <row r="24" spans="1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7"/>
      <c r="Z24" s="37"/>
    </row>
    <row r="25" spans="1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7"/>
      <c r="Z25" s="37"/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/>
      <c r="Y30" s="33"/>
      <c r="Z30" s="57"/>
    </row>
    <row r="31" spans="1:26" x14ac:dyDescent="0.25">
      <c r="E31" s="32"/>
      <c r="F31" s="41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1"/>
      <c r="Y31" s="33"/>
      <c r="Z31" s="56"/>
    </row>
    <row r="32" spans="1:26" x14ac:dyDescent="0.25">
      <c r="C32" s="3" t="s">
        <v>11</v>
      </c>
      <c r="E32" s="31">
        <f>SUM(G32:I32)</f>
        <v>2430.79</v>
      </c>
      <c r="F32" s="17">
        <f>SUM(K32:V32)</f>
        <v>906.03</v>
      </c>
      <c r="G32" s="31">
        <f>SUM(G6:G29)</f>
        <v>2100</v>
      </c>
      <c r="H32" s="17">
        <f>SUM(H6:H29)</f>
        <v>260</v>
      </c>
      <c r="I32" s="17">
        <f>SUM(I6:I31)</f>
        <v>70.790000000000006</v>
      </c>
      <c r="J32" s="39">
        <f>SUM(J6:J31)</f>
        <v>2430.79</v>
      </c>
      <c r="K32" s="17">
        <f>SUM(K6:K31)</f>
        <v>260</v>
      </c>
      <c r="L32" s="17">
        <f t="shared" ref="L32:W32" si="3">SUM(L6:L31)</f>
        <v>0</v>
      </c>
      <c r="M32" s="17">
        <f t="shared" si="3"/>
        <v>35</v>
      </c>
      <c r="N32" s="17">
        <f t="shared" si="3"/>
        <v>395</v>
      </c>
      <c r="O32" s="17">
        <f t="shared" si="3"/>
        <v>0</v>
      </c>
      <c r="P32" s="17">
        <f t="shared" si="3"/>
        <v>0</v>
      </c>
      <c r="Q32" s="17">
        <f t="shared" si="3"/>
        <v>236.46</v>
      </c>
      <c r="R32" s="17">
        <f t="shared" si="3"/>
        <v>-103.2</v>
      </c>
      <c r="S32" s="17">
        <f t="shared" si="3"/>
        <v>0</v>
      </c>
      <c r="T32" s="17">
        <f t="shared" si="3"/>
        <v>0</v>
      </c>
      <c r="U32" s="17">
        <f t="shared" si="3"/>
        <v>82.77</v>
      </c>
      <c r="V32" s="17">
        <f t="shared" si="3"/>
        <v>0</v>
      </c>
      <c r="W32" s="17">
        <f t="shared" si="3"/>
        <v>0</v>
      </c>
      <c r="X32" s="17">
        <f>SUM(X6:X31)</f>
        <v>906.03</v>
      </c>
      <c r="Y32" s="39">
        <f>SUM(Y6:Y31)</f>
        <v>23.8</v>
      </c>
      <c r="Z32" s="30"/>
    </row>
    <row r="33" spans="3:26" x14ac:dyDescent="0.25">
      <c r="E33" s="29"/>
      <c r="F33" s="30"/>
      <c r="J33" s="30"/>
      <c r="Y33" s="30"/>
      <c r="Z33" s="30"/>
    </row>
    <row r="34" spans="3:26" x14ac:dyDescent="0.25">
      <c r="C34" s="3" t="s">
        <v>67</v>
      </c>
      <c r="E34" s="32">
        <f>SUM(G34:I34)</f>
        <v>0</v>
      </c>
      <c r="F34" s="33">
        <f>Budget!H21</f>
        <v>0</v>
      </c>
      <c r="G34" s="4">
        <f>Budget!H33</f>
        <v>0</v>
      </c>
      <c r="H34" s="4">
        <f>Budget!H26</f>
        <v>0</v>
      </c>
      <c r="I34" s="4">
        <f>Budget!H24</f>
        <v>0</v>
      </c>
      <c r="J34" s="33"/>
      <c r="K34" s="4">
        <f>Budget!H7</f>
        <v>520</v>
      </c>
      <c r="L34" s="4">
        <f>Budget!H8</f>
        <v>20</v>
      </c>
      <c r="M34" s="4">
        <f>Budget!H12</f>
        <v>50</v>
      </c>
      <c r="N34" s="4">
        <f>Budget!H13</f>
        <v>350</v>
      </c>
      <c r="O34" s="4">
        <f>Budget!H14</f>
        <v>175</v>
      </c>
      <c r="P34" s="4">
        <f>Budget!H11</f>
        <v>120</v>
      </c>
      <c r="Q34" s="4">
        <f>Budget!H17</f>
        <v>200</v>
      </c>
      <c r="R34" s="4">
        <f>Budget!H20</f>
        <v>2410</v>
      </c>
      <c r="S34" s="4">
        <f>Budget!H15</f>
        <v>375</v>
      </c>
      <c r="T34" s="4">
        <f>Budget!H18</f>
        <v>100</v>
      </c>
      <c r="U34" s="4">
        <f>Budget!H16</f>
        <v>200</v>
      </c>
      <c r="V34" s="4">
        <f>Budget!H9</f>
        <v>50</v>
      </c>
      <c r="W34" s="4"/>
      <c r="X34" s="43"/>
      <c r="Y34" s="45"/>
      <c r="Z34" s="30"/>
    </row>
    <row r="35" spans="3:26" x14ac:dyDescent="0.25">
      <c r="E35" s="29"/>
      <c r="F35" s="30"/>
      <c r="J35" s="49"/>
      <c r="X35" s="47" t="s">
        <v>76</v>
      </c>
      <c r="Y35" s="48" t="s">
        <v>76</v>
      </c>
      <c r="Z35" s="30"/>
    </row>
    <row r="36" spans="3:26" ht="15.75" thickBot="1" x14ac:dyDescent="0.3">
      <c r="C36" s="3" t="s">
        <v>39</v>
      </c>
      <c r="E36" s="35">
        <f>E34-E32</f>
        <v>-2430.79</v>
      </c>
      <c r="F36" s="35">
        <f>F34-F32</f>
        <v>-906.03</v>
      </c>
      <c r="G36" s="35">
        <f t="shared" ref="G36:V36" si="4">G34-G32</f>
        <v>-2100</v>
      </c>
      <c r="H36" s="35">
        <f t="shared" si="4"/>
        <v>-260</v>
      </c>
      <c r="I36" s="35">
        <f t="shared" si="4"/>
        <v>-70.790000000000006</v>
      </c>
      <c r="J36" s="35">
        <f t="shared" si="4"/>
        <v>-2430.79</v>
      </c>
      <c r="K36" s="35">
        <f t="shared" si="4"/>
        <v>260</v>
      </c>
      <c r="L36" s="35">
        <f t="shared" si="4"/>
        <v>20</v>
      </c>
      <c r="M36" s="35">
        <f t="shared" si="4"/>
        <v>15</v>
      </c>
      <c r="N36" s="35">
        <f t="shared" si="4"/>
        <v>-45</v>
      </c>
      <c r="O36" s="35">
        <f t="shared" si="4"/>
        <v>175</v>
      </c>
      <c r="P36" s="35">
        <f t="shared" si="4"/>
        <v>120</v>
      </c>
      <c r="Q36" s="35">
        <f t="shared" si="4"/>
        <v>-36.460000000000008</v>
      </c>
      <c r="R36" s="35">
        <f t="shared" si="4"/>
        <v>2513.1999999999998</v>
      </c>
      <c r="S36" s="35">
        <f t="shared" si="4"/>
        <v>375</v>
      </c>
      <c r="T36" s="35">
        <f t="shared" si="4"/>
        <v>100</v>
      </c>
      <c r="U36" s="35">
        <f t="shared" si="4"/>
        <v>117.23</v>
      </c>
      <c r="V36" s="35">
        <f t="shared" si="4"/>
        <v>50</v>
      </c>
      <c r="W36" s="55"/>
      <c r="X36" s="44"/>
      <c r="Y36" s="46"/>
      <c r="Z36" s="40"/>
    </row>
    <row r="37" spans="3:26" ht="15.75" thickTop="1" x14ac:dyDescent="0.25"/>
    <row r="39" spans="3:26" x14ac:dyDescent="0.25">
      <c r="C39" s="3" t="s">
        <v>71</v>
      </c>
      <c r="E39" s="4">
        <f>E32-SUM(G32:I32)</f>
        <v>0</v>
      </c>
    </row>
    <row r="40" spans="3:26" x14ac:dyDescent="0.25">
      <c r="C40" s="3" t="s">
        <v>70</v>
      </c>
      <c r="E40" s="4">
        <f>F32-SUM(K32:V32)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2022-11-04T14:34:42Z</dcterms:modified>
  <cp:category/>
  <cp:contentStatus/>
</cp:coreProperties>
</file>