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3\"/>
    </mc:Choice>
  </mc:AlternateContent>
  <xr:revisionPtr revIDLastSave="0" documentId="13_ncr:1_{E0759689-7FE1-4EA2-B492-4CF839FF0448}" xr6:coauthVersionLast="47" xr6:coauthVersionMax="47" xr10:uidLastSave="{00000000-0000-0000-0000-000000000000}"/>
  <bookViews>
    <workbookView xWindow="-120" yWindow="-120" windowWidth="20730" windowHeight="11160" tabRatio="459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4" i="15" l="1"/>
  <c r="M34" i="15"/>
  <c r="N34" i="15"/>
  <c r="O34" i="15"/>
  <c r="P34" i="15"/>
  <c r="Q34" i="15"/>
  <c r="R34" i="15"/>
  <c r="S34" i="15"/>
  <c r="T34" i="15"/>
  <c r="U34" i="15"/>
  <c r="V34" i="15"/>
  <c r="W34" i="15"/>
  <c r="X34" i="15"/>
  <c r="K34" i="15"/>
  <c r="H34" i="15"/>
  <c r="I34" i="15"/>
  <c r="J34" i="15"/>
  <c r="G34" i="15"/>
  <c r="X33" i="15"/>
  <c r="Z33" i="15" s="1"/>
  <c r="X32" i="15"/>
  <c r="X31" i="15"/>
  <c r="X28" i="15"/>
  <c r="X29" i="15"/>
  <c r="X30" i="15"/>
  <c r="X23" i="15"/>
  <c r="X24" i="15"/>
  <c r="X25" i="15"/>
  <c r="X26" i="15"/>
  <c r="X27" i="15"/>
  <c r="X22" i="15"/>
  <c r="X18" i="15"/>
  <c r="X19" i="15"/>
  <c r="X20" i="15"/>
  <c r="X21" i="15"/>
  <c r="X16" i="15"/>
  <c r="X17" i="15"/>
  <c r="X15" i="15"/>
  <c r="J9" i="15"/>
  <c r="J13" i="15"/>
  <c r="X9" i="15"/>
  <c r="X10" i="15"/>
  <c r="X11" i="15"/>
  <c r="X12" i="15"/>
  <c r="X13" i="15"/>
  <c r="X14" i="15"/>
  <c r="Y34" i="15" l="1"/>
  <c r="J8" i="15"/>
  <c r="H26" i="13" l="1"/>
  <c r="H20" i="13"/>
  <c r="H29" i="13" s="1"/>
  <c r="B27" i="3" l="1"/>
  <c r="U36" i="15"/>
  <c r="C10" i="9" l="1"/>
  <c r="X8" i="15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4" i="3"/>
  <c r="H23" i="3"/>
  <c r="H22" i="3"/>
  <c r="H17" i="3"/>
  <c r="H16" i="3"/>
  <c r="H15" i="3"/>
  <c r="B26" i="3" l="1"/>
  <c r="F26" i="3" s="1"/>
  <c r="U38" i="15"/>
  <c r="H28" i="3"/>
  <c r="B32" i="3" l="1"/>
  <c r="B7" i="3" l="1"/>
  <c r="X7" i="15" l="1"/>
  <c r="X6" i="15"/>
  <c r="J38" i="15" l="1"/>
  <c r="Z6" i="15"/>
  <c r="Z7" i="15" s="1"/>
  <c r="Z8" i="15" s="1"/>
  <c r="Z9" i="15" s="1"/>
  <c r="Z10" i="15" s="1"/>
  <c r="Z11" i="15" s="1"/>
  <c r="Z12" i="15" s="1"/>
  <c r="Z13" i="15" s="1"/>
  <c r="Z14" i="15" s="1"/>
  <c r="Z15" i="15" s="1"/>
  <c r="Z16" i="15" s="1"/>
  <c r="Z17" i="15" s="1"/>
  <c r="Z18" i="15" s="1"/>
  <c r="Z19" i="15" s="1"/>
  <c r="Z20" i="15" s="1"/>
  <c r="Z21" i="15" s="1"/>
  <c r="Z22" i="15" s="1"/>
  <c r="Z23" i="15" s="1"/>
  <c r="Z24" i="15" s="1"/>
  <c r="Z25" i="15" s="1"/>
  <c r="Z26" i="15" s="1"/>
  <c r="Z27" i="15" s="1"/>
  <c r="Z28" i="15" s="1"/>
  <c r="Z29" i="15" s="1"/>
  <c r="Z30" i="15" s="1"/>
  <c r="Z31" i="15" s="1"/>
  <c r="Z32" i="15" s="1"/>
  <c r="R36" i="15" l="1"/>
  <c r="F36" i="15"/>
  <c r="H36" i="15"/>
  <c r="I36" i="15"/>
  <c r="V36" i="15"/>
  <c r="T36" i="15"/>
  <c r="S36" i="15"/>
  <c r="Q36" i="15"/>
  <c r="P36" i="15"/>
  <c r="O36" i="15"/>
  <c r="N36" i="15"/>
  <c r="M36" i="15"/>
  <c r="L36" i="15"/>
  <c r="K36" i="15"/>
  <c r="G36" i="15"/>
  <c r="B19" i="3"/>
  <c r="F19" i="3" s="1"/>
  <c r="B18" i="3"/>
  <c r="F34" i="15" l="1"/>
  <c r="T38" i="15"/>
  <c r="I38" i="15"/>
  <c r="M38" i="15"/>
  <c r="Q38" i="15"/>
  <c r="N38" i="15"/>
  <c r="S38" i="15"/>
  <c r="H38" i="15"/>
  <c r="O38" i="15"/>
  <c r="K38" i="15"/>
  <c r="L38" i="15"/>
  <c r="P38" i="15"/>
  <c r="V38" i="15"/>
  <c r="R38" i="15"/>
  <c r="E36" i="15"/>
  <c r="E42" i="15" l="1"/>
  <c r="B18" i="9"/>
  <c r="F38" i="15"/>
  <c r="B20" i="3"/>
  <c r="B9" i="3"/>
  <c r="B8" i="3"/>
  <c r="B15" i="3"/>
  <c r="B16" i="3"/>
  <c r="B21" i="3"/>
  <c r="B22" i="3"/>
  <c r="B23" i="3"/>
  <c r="B24" i="3"/>
  <c r="B25" i="3"/>
  <c r="B17" i="3"/>
  <c r="B28" i="3" l="1"/>
  <c r="D24" i="3"/>
  <c r="D16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16" i="3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34" i="15"/>
  <c r="G38" i="15"/>
  <c r="B12" i="3" l="1"/>
  <c r="B30" i="3" s="1"/>
  <c r="B17" i="9"/>
  <c r="C19" i="9" s="1"/>
  <c r="E41" i="15"/>
  <c r="E38" i="15"/>
  <c r="F12" i="3" l="1"/>
  <c r="B34" i="3"/>
  <c r="F30" i="3"/>
</calcChain>
</file>

<file path=xl/sharedStrings.xml><?xml version="1.0" encoding="utf-8"?>
<sst xmlns="http://schemas.openxmlformats.org/spreadsheetml/2006/main" count="224" uniqueCount="158">
  <si>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</si>
  <si>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</si>
  <si>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</si>
  <si>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</si>
  <si>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</si>
  <si>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</si>
  <si>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</si>
  <si>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</si>
  <si>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</si>
  <si>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</si>
  <si>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</si>
  <si>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</si>
  <si>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</si>
  <si>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</si>
  <si>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</si>
  <si>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</si>
  <si>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</si>
  <si>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</si>
  <si>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</si>
  <si>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</si>
  <si>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</si>
  <si>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</si>
  <si>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</si>
  <si>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</si>
  <si>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Clerks Expenses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</si>
  <si>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</si>
  <si>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</si>
  <si>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</si>
  <si>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</si>
  <si>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</si>
  <si>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</si>
  <si>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Electricity for Street Lights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</si>
  <si>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</si>
  <si>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</si>
  <si>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</si>
  <si>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</si>
  <si>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</si>
  <si>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</si>
  <si>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</si>
  <si>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</si>
  <si>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</si>
  <si>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</si>
  <si>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</si>
  <si>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</si>
  <si>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</si>
  <si>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</si>
  <si>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</si>
  <si>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</si>
  <si>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</si>
  <si>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</si>
  <si>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</si>
  <si>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</si>
  <si>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</si>
  <si>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</si>
  <si>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</si>
  <si>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</si>
  <si>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</si>
  <si>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</si>
  <si>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</si>
  <si>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</si>
  <si>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</si>
  <si>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</si>
  <si>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Electricity</t>
  </si>
  <si>
    <t>S137</t>
  </si>
  <si>
    <t>Maint</t>
  </si>
  <si>
    <t>Leg/Prof</t>
  </si>
  <si>
    <t>Payment Type</t>
  </si>
  <si>
    <t>Budget for 2019/20</t>
  </si>
  <si>
    <t>VAT repay</t>
  </si>
  <si>
    <t>Clerk's exp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</si>
  <si>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</si>
  <si>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</si>
  <si>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</si>
  <si>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</si>
  <si>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</si>
  <si>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</si>
  <si>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</si>
  <si>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</si>
  <si>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</si>
  <si>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</si>
  <si>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</si>
  <si>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</si>
  <si>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</si>
  <si>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Opening Balance 1st April 2022</t>
  </si>
  <si>
    <t>BUDGET 2022/3</t>
  </si>
  <si>
    <t>1st April</t>
  </si>
  <si>
    <t>ERNLLCA</t>
  </si>
  <si>
    <t>Internet</t>
  </si>
  <si>
    <t>P22/23-1</t>
  </si>
  <si>
    <t>23rd April</t>
  </si>
  <si>
    <t>HSBC</t>
  </si>
  <si>
    <t>Charges</t>
  </si>
  <si>
    <t>P22/23-2</t>
  </si>
  <si>
    <t>27th April</t>
  </si>
  <si>
    <t>HMRC</t>
  </si>
  <si>
    <t>Direct credit</t>
  </si>
  <si>
    <t>R22/23-1</t>
  </si>
  <si>
    <t>Suggested precept for 2022/23</t>
  </si>
  <si>
    <t>3rd May</t>
  </si>
  <si>
    <t>ERYC</t>
  </si>
  <si>
    <t>R22/23-2</t>
  </si>
  <si>
    <t>4th May</t>
  </si>
  <si>
    <t>R22/23-3</t>
  </si>
  <si>
    <t>7th May</t>
  </si>
  <si>
    <t>Richard Dixon</t>
  </si>
  <si>
    <t>P22/23-3</t>
  </si>
  <si>
    <t>12th May</t>
  </si>
  <si>
    <t>Catherine Simpson</t>
  </si>
  <si>
    <t>P22/23-4</t>
  </si>
  <si>
    <t>18th May</t>
  </si>
  <si>
    <t>R22/23-4</t>
  </si>
  <si>
    <t>23rd May</t>
  </si>
  <si>
    <t>P22/23-5</t>
  </si>
  <si>
    <t>23rd June</t>
  </si>
  <si>
    <t>P22/23-6</t>
  </si>
  <si>
    <t>23rd July</t>
  </si>
  <si>
    <t>P22/23-7</t>
  </si>
  <si>
    <t>P22/23-8</t>
  </si>
  <si>
    <t>23rd August</t>
  </si>
  <si>
    <t>P22/23-9</t>
  </si>
  <si>
    <t>13th August</t>
  </si>
  <si>
    <t>CMB Computers</t>
  </si>
  <si>
    <t>P22/23-8a</t>
  </si>
  <si>
    <t>23rd September</t>
  </si>
  <si>
    <t>P22/23-10</t>
  </si>
  <si>
    <t>29th September</t>
  </si>
  <si>
    <t>Langlands</t>
  </si>
  <si>
    <t>P22/23-11</t>
  </si>
  <si>
    <t>23rd October</t>
  </si>
  <si>
    <t>P22/23-12</t>
  </si>
  <si>
    <t>10th November</t>
  </si>
  <si>
    <t>P22/23-13</t>
  </si>
  <si>
    <t>P22/23-14</t>
  </si>
  <si>
    <t>21st November</t>
  </si>
  <si>
    <t>P22/23-15</t>
  </si>
  <si>
    <t>22nd November</t>
  </si>
  <si>
    <t>Information Commissioner</t>
  </si>
  <si>
    <t>P22/23-16</t>
  </si>
  <si>
    <t>23rd November</t>
  </si>
  <si>
    <t>P22/23-17</t>
  </si>
  <si>
    <t>12th December</t>
  </si>
  <si>
    <t>P22/23-18</t>
  </si>
  <si>
    <t>20th December</t>
  </si>
  <si>
    <t>Zurich Insurance</t>
  </si>
  <si>
    <t>P22/23-19</t>
  </si>
  <si>
    <t>23rd December</t>
  </si>
  <si>
    <t>P22/23-20</t>
  </si>
  <si>
    <t>23rd January</t>
  </si>
  <si>
    <t>P22/23-21</t>
  </si>
  <si>
    <t>P22/23-22</t>
  </si>
  <si>
    <t>Full Bank Reconciliation  - 28th February 2023</t>
  </si>
  <si>
    <t>Balance per Bank Statement 28th February 2023</t>
  </si>
  <si>
    <t>24th February</t>
  </si>
  <si>
    <t>23rd February</t>
  </si>
  <si>
    <t>North Cliffe Village Hall</t>
  </si>
  <si>
    <t>P22/23-23</t>
  </si>
  <si>
    <t>11 months</t>
  </si>
  <si>
    <t>11 months to 28th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</si>
</sst>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2" borderId="6" xfId="0" applyNumberFormat="1" applyFont="1" applyFill="1" applyBorder="1"/>
    <xf numFmtId="2" fontId="0" fillId="0" borderId="0" xfId="0" applyNumberFormat="1" applyBorder="1"/>
    <xf numFmtId="2" fontId="0" fillId="0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150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151</v>
      </c>
      <c r="B7" s="25">
        <v>2189.42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2189.42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83</v>
      </c>
      <c r="B16" s="25">
        <v>1940.14</v>
      </c>
    </row>
    <row r="17" spans="1:3" ht="15.75" x14ac:dyDescent="0.25">
      <c r="A17" s="22" t="s">
        <v>7</v>
      </c>
      <c r="B17" s="25">
        <f>'Cash book'!E34</f>
        <v>2430.79</v>
      </c>
    </row>
    <row r="18" spans="1:3" ht="15.75" x14ac:dyDescent="0.25">
      <c r="A18" s="22" t="s">
        <v>8</v>
      </c>
      <c r="B18" s="25">
        <f>'Cash book'!F34</f>
        <v>2181.5100000000002</v>
      </c>
    </row>
    <row r="19" spans="1:3" ht="15.75" x14ac:dyDescent="0.25">
      <c r="A19" s="22" t="s">
        <v>9</v>
      </c>
      <c r="B19" s="18"/>
      <c r="C19" s="25">
        <f>B16+B17-B18</f>
        <v>2189.42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opLeftCell="A8" workbookViewId="0">
      <selection activeCell="A4" sqref="A4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11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156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157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book'!G34</f>
        <v>2100</v>
      </c>
      <c r="C7" s="8"/>
      <c r="E7" s="8"/>
      <c r="F7" s="8"/>
      <c r="G7" s="8"/>
      <c r="H7" s="34">
        <f>Budget!H33</f>
        <v>0</v>
      </c>
      <c r="I7" s="8"/>
    </row>
    <row r="8" spans="1:10" x14ac:dyDescent="0.25">
      <c r="A8" t="s">
        <v>19</v>
      </c>
      <c r="B8" s="34">
        <f>'Cash book'!I34</f>
        <v>70.790000000000006</v>
      </c>
      <c r="C8" s="8"/>
      <c r="D8" s="8"/>
      <c r="E8" s="8"/>
      <c r="F8" s="8"/>
      <c r="G8" s="8"/>
      <c r="H8" s="34">
        <f>Budget!H27</f>
        <v>0</v>
      </c>
      <c r="I8" s="8"/>
    </row>
    <row r="9" spans="1:10" x14ac:dyDescent="0.25">
      <c r="A9" t="s">
        <v>20</v>
      </c>
      <c r="B9" s="34">
        <f>'Cash book'!H34</f>
        <v>260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2430.79</v>
      </c>
      <c r="C12" s="8"/>
      <c r="D12" s="34">
        <f>+H12*$H$1/12</f>
        <v>0</v>
      </c>
      <c r="E12" s="8"/>
      <c r="F12" s="34">
        <f>+B12-D12</f>
        <v>2430.79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book'!K34</f>
        <v>520</v>
      </c>
      <c r="C15" s="8"/>
      <c r="D15" s="8">
        <f t="shared" ref="D15:D27" si="0">+H15*$H$1/12</f>
        <v>476.66666666666669</v>
      </c>
      <c r="E15" s="8"/>
      <c r="F15" s="8">
        <f t="shared" ref="F15:F28" si="1">-B15+D15</f>
        <v>-43.333333333333314</v>
      </c>
      <c r="G15" s="8"/>
      <c r="H15" s="8">
        <f>Budget!H7</f>
        <v>520</v>
      </c>
      <c r="I15" s="8"/>
    </row>
    <row r="16" spans="1:10" x14ac:dyDescent="0.25">
      <c r="A16" t="s">
        <v>24</v>
      </c>
      <c r="B16" s="8">
        <f>'Cash book'!L34</f>
        <v>0</v>
      </c>
      <c r="C16" s="8"/>
      <c r="D16" s="8">
        <f t="shared" si="0"/>
        <v>18.333333333333332</v>
      </c>
      <c r="E16" s="8"/>
      <c r="F16" s="8">
        <f t="shared" si="1"/>
        <v>18.333333333333332</v>
      </c>
      <c r="G16" s="8"/>
      <c r="H16" s="8">
        <f>Budget!H8</f>
        <v>20</v>
      </c>
      <c r="I16" s="8"/>
    </row>
    <row r="17" spans="1:9" x14ac:dyDescent="0.25">
      <c r="A17" t="s">
        <v>25</v>
      </c>
      <c r="B17" s="8">
        <f>'Cash book'!V34</f>
        <v>0</v>
      </c>
      <c r="C17" s="8"/>
      <c r="D17" s="8">
        <f t="shared" si="0"/>
        <v>45.833333333333336</v>
      </c>
      <c r="E17" s="8"/>
      <c r="F17" s="8">
        <f t="shared" si="1"/>
        <v>45.833333333333336</v>
      </c>
      <c r="G17" s="8"/>
      <c r="H17" s="8">
        <f>Budget!H9</f>
        <v>50</v>
      </c>
      <c r="I17" s="8"/>
    </row>
    <row r="18" spans="1:9" x14ac:dyDescent="0.25">
      <c r="A18" t="s">
        <v>26</v>
      </c>
      <c r="B18" s="8">
        <f>'Cash book'!N34</f>
        <v>395</v>
      </c>
      <c r="C18" s="8"/>
      <c r="D18" s="8">
        <f t="shared" si="0"/>
        <v>550</v>
      </c>
      <c r="E18" s="8"/>
      <c r="F18" s="8">
        <f t="shared" si="1"/>
        <v>155</v>
      </c>
      <c r="G18" s="8"/>
      <c r="H18" s="8">
        <f>Budget!H10+Budget!H13</f>
        <v>600</v>
      </c>
      <c r="I18" s="8"/>
    </row>
    <row r="19" spans="1:9" x14ac:dyDescent="0.25">
      <c r="A19" t="s">
        <v>79</v>
      </c>
      <c r="B19" s="8">
        <f>'Cash book'!M34</f>
        <v>62.85</v>
      </c>
      <c r="C19" s="8"/>
      <c r="D19" s="8">
        <f t="shared" si="0"/>
        <v>45.833333333333336</v>
      </c>
      <c r="E19" s="8"/>
      <c r="F19" s="8">
        <f t="shared" si="1"/>
        <v>-17.016666666666666</v>
      </c>
      <c r="G19" s="8"/>
      <c r="H19" s="8">
        <f>Budget!H12</f>
        <v>50</v>
      </c>
      <c r="I19" s="8"/>
    </row>
    <row r="20" spans="1:9" x14ac:dyDescent="0.25">
      <c r="A20" t="s">
        <v>27</v>
      </c>
      <c r="B20" s="8">
        <f>'Cash book'!R34</f>
        <v>471.84</v>
      </c>
      <c r="C20" s="8"/>
      <c r="D20" s="8">
        <f t="shared" si="0"/>
        <v>2209.1666666666665</v>
      </c>
      <c r="E20" s="8"/>
      <c r="F20" s="8">
        <f t="shared" si="1"/>
        <v>1737.3266666666666</v>
      </c>
      <c r="G20" s="8"/>
      <c r="H20" s="8">
        <f>Budget!H20</f>
        <v>2410</v>
      </c>
      <c r="I20" s="8"/>
    </row>
    <row r="21" spans="1:9" x14ac:dyDescent="0.25">
      <c r="A21" t="s">
        <v>28</v>
      </c>
      <c r="B21" s="8">
        <f>'Cash book'!O34</f>
        <v>197.59</v>
      </c>
      <c r="C21" s="8"/>
      <c r="D21" s="8">
        <f t="shared" si="0"/>
        <v>160.41666666666666</v>
      </c>
      <c r="E21" s="8"/>
      <c r="F21" s="8">
        <f t="shared" si="1"/>
        <v>-37.173333333333346</v>
      </c>
      <c r="G21" s="8"/>
      <c r="H21" s="8">
        <f>Budget!H14</f>
        <v>175</v>
      </c>
      <c r="I21" s="8"/>
    </row>
    <row r="22" spans="1:9" x14ac:dyDescent="0.25">
      <c r="A22" t="s">
        <v>29</v>
      </c>
      <c r="B22" s="8">
        <f>'Cash book'!P34</f>
        <v>180</v>
      </c>
      <c r="C22" s="8"/>
      <c r="D22" s="8">
        <f t="shared" si="0"/>
        <v>110</v>
      </c>
      <c r="E22" s="8"/>
      <c r="F22" s="8">
        <f t="shared" si="1"/>
        <v>-70</v>
      </c>
      <c r="G22" s="8"/>
      <c r="H22" s="8">
        <f>Budget!H11</f>
        <v>120</v>
      </c>
      <c r="I22" s="8"/>
    </row>
    <row r="23" spans="1:9" x14ac:dyDescent="0.25">
      <c r="A23" t="s">
        <v>30</v>
      </c>
      <c r="B23" s="8">
        <f>'Cash book'!Q34</f>
        <v>271.46000000000004</v>
      </c>
      <c r="C23" s="8"/>
      <c r="D23" s="8">
        <f t="shared" si="0"/>
        <v>183.33333333333334</v>
      </c>
      <c r="E23" s="8"/>
      <c r="F23" s="8">
        <f t="shared" si="1"/>
        <v>-88.126666666666694</v>
      </c>
      <c r="G23" s="8"/>
      <c r="H23" s="8">
        <f>Budget!H17</f>
        <v>200</v>
      </c>
      <c r="I23" s="8"/>
    </row>
    <row r="24" spans="1:9" x14ac:dyDescent="0.25">
      <c r="A24" t="s">
        <v>31</v>
      </c>
      <c r="B24" s="8">
        <f>'Cash book'!S34</f>
        <v>0</v>
      </c>
      <c r="C24" s="8"/>
      <c r="D24" s="8">
        <f t="shared" si="0"/>
        <v>343.75</v>
      </c>
      <c r="E24" s="8"/>
      <c r="F24" s="8">
        <f t="shared" si="1"/>
        <v>343.75</v>
      </c>
      <c r="G24" s="8"/>
      <c r="H24" s="8">
        <f>Budget!H15</f>
        <v>375</v>
      </c>
      <c r="I24" s="8"/>
    </row>
    <row r="25" spans="1:9" x14ac:dyDescent="0.25">
      <c r="A25" t="s">
        <v>32</v>
      </c>
      <c r="B25" s="8">
        <f>'Cash book'!T34</f>
        <v>0</v>
      </c>
      <c r="C25" s="8"/>
      <c r="D25" s="8">
        <f t="shared" si="0"/>
        <v>91.666666666666671</v>
      </c>
      <c r="E25" s="8"/>
      <c r="F25" s="8">
        <f t="shared" si="1"/>
        <v>91.666666666666671</v>
      </c>
      <c r="G25" s="8"/>
      <c r="H25" s="8">
        <f>Budget!H18</f>
        <v>100</v>
      </c>
      <c r="I25" s="8"/>
    </row>
    <row r="26" spans="1:9" x14ac:dyDescent="0.25">
      <c r="A26" t="s">
        <v>49</v>
      </c>
      <c r="B26" s="8">
        <f>'Cash book'!U34</f>
        <v>82.77</v>
      </c>
      <c r="C26" s="8"/>
      <c r="D26" s="8">
        <f t="shared" si="0"/>
        <v>183.33333333333334</v>
      </c>
      <c r="E26" s="8"/>
      <c r="F26" s="8">
        <f t="shared" si="1"/>
        <v>100.56333333333335</v>
      </c>
      <c r="G26" s="8"/>
      <c r="H26" s="8">
        <f>Budget!H16</f>
        <v>200</v>
      </c>
      <c r="I26" s="8"/>
    </row>
    <row r="27" spans="1:9" x14ac:dyDescent="0.25">
      <c r="A27" t="s">
        <v>78</v>
      </c>
      <c r="B27" s="8">
        <f>'Cash book'!U35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Budget!H19</f>
        <v>0</v>
      </c>
      <c r="I27" s="8"/>
    </row>
    <row r="28" spans="1:9" x14ac:dyDescent="0.25">
      <c r="B28" s="16">
        <f>SUM(B15:B27)</f>
        <v>2181.5099999999998</v>
      </c>
      <c r="C28" s="8"/>
      <c r="D28" s="16">
        <f>SUM(D15:D27)</f>
        <v>4418.333333333333</v>
      </c>
      <c r="E28" s="8"/>
      <c r="F28" s="16">
        <f t="shared" si="1"/>
        <v>2236.8233333333333</v>
      </c>
      <c r="G28" s="8"/>
      <c r="H28" s="16">
        <f>SUM(H15:H27)</f>
        <v>4820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33</v>
      </c>
      <c r="B30" s="34">
        <f>+B12-B28</f>
        <v>249.2800000000002</v>
      </c>
      <c r="C30" s="8"/>
      <c r="D30" s="34">
        <f>+D12-D28</f>
        <v>-4418.333333333333</v>
      </c>
      <c r="E30" s="8"/>
      <c r="F30" s="34">
        <f>+B30-D30</f>
        <v>4667.6133333333328</v>
      </c>
      <c r="G30" s="8"/>
      <c r="H30" s="34">
        <f>+H12-H28</f>
        <v>-4820</v>
      </c>
      <c r="I30" s="8"/>
    </row>
    <row r="32" spans="1:9" x14ac:dyDescent="0.25">
      <c r="A32" t="s">
        <v>34</v>
      </c>
      <c r="B32" s="8">
        <f>'Full Reconciliation'!B16</f>
        <v>1940.14</v>
      </c>
      <c r="H32" s="8"/>
      <c r="I32" s="8"/>
    </row>
    <row r="34" spans="1:9" ht="15.75" thickBot="1" x14ac:dyDescent="0.3">
      <c r="A34" t="s">
        <v>35</v>
      </c>
      <c r="B34" s="20">
        <f>+B30+B32</f>
        <v>2189.42</v>
      </c>
      <c r="H34" s="13">
        <f>+H30+H32</f>
        <v>-4820</v>
      </c>
      <c r="I34" s="8"/>
    </row>
    <row r="35" spans="1:9" ht="15.75" thickTop="1" x14ac:dyDescent="0.25"/>
    <row r="37" spans="1:9" x14ac:dyDescent="0.25">
      <c r="A37" t="s">
        <v>36</v>
      </c>
      <c r="B37" s="19">
        <f>+B28-'Cash book'!F34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42"/>
  <sheetViews>
    <sheetView topLeftCell="F1" workbookViewId="0">
      <pane ySplit="3" topLeftCell="A25" activePane="bottomLeft" state="frozen"/>
      <selection activeCell="H1" sqref="H1"/>
      <selection pane="bottomLeft" activeCell="K26" sqref="K26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1" width="13.28515625" customWidth="1"/>
    <col min="12" max="12" width="11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0" bestFit="1" customWidth="1"/>
    <col min="20" max="20" width="7.85546875" customWidth="1"/>
    <col min="21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53</v>
      </c>
      <c r="Z1" s="38" t="s">
        <v>73</v>
      </c>
    </row>
    <row r="2" spans="1:26" ht="21" x14ac:dyDescent="0.35">
      <c r="G2" s="52" t="s">
        <v>37</v>
      </c>
      <c r="K2" s="50" t="s">
        <v>58</v>
      </c>
      <c r="M2" s="3"/>
      <c r="N2" s="3"/>
      <c r="Z2" s="3" t="s">
        <v>74</v>
      </c>
    </row>
    <row r="3" spans="1:26" x14ac:dyDescent="0.25">
      <c r="A3" s="3" t="s">
        <v>54</v>
      </c>
      <c r="B3" s="3" t="s">
        <v>40</v>
      </c>
      <c r="C3" s="3" t="s">
        <v>66</v>
      </c>
      <c r="D3" s="3" t="s">
        <v>55</v>
      </c>
      <c r="E3" s="3" t="s">
        <v>56</v>
      </c>
      <c r="F3" s="3" t="s">
        <v>57</v>
      </c>
      <c r="G3" s="3" t="s">
        <v>18</v>
      </c>
      <c r="H3" s="3" t="s">
        <v>59</v>
      </c>
      <c r="I3" s="3" t="s">
        <v>68</v>
      </c>
      <c r="J3" s="3" t="s">
        <v>38</v>
      </c>
      <c r="K3" s="3" t="s">
        <v>60</v>
      </c>
      <c r="L3" s="3" t="s">
        <v>69</v>
      </c>
      <c r="M3" s="3" t="s">
        <v>61</v>
      </c>
      <c r="N3" s="3" t="s">
        <v>65</v>
      </c>
      <c r="O3" s="3" t="s">
        <v>28</v>
      </c>
      <c r="P3" s="3" t="s">
        <v>77</v>
      </c>
      <c r="Q3" s="3" t="s">
        <v>41</v>
      </c>
      <c r="R3" s="3" t="s">
        <v>64</v>
      </c>
      <c r="S3" s="3" t="s">
        <v>62</v>
      </c>
      <c r="T3" s="3" t="s">
        <v>63</v>
      </c>
      <c r="U3" s="3" t="s">
        <v>80</v>
      </c>
      <c r="V3" s="3" t="s">
        <v>25</v>
      </c>
      <c r="W3" s="3" t="s">
        <v>82</v>
      </c>
      <c r="X3" s="3" t="s">
        <v>38</v>
      </c>
      <c r="Y3" s="3" t="s">
        <v>72</v>
      </c>
      <c r="Z3" s="3" t="s">
        <v>75</v>
      </c>
    </row>
    <row r="4" spans="1:26" x14ac:dyDescent="0.25">
      <c r="L4" s="3"/>
      <c r="Z4" s="42">
        <v>1940.14</v>
      </c>
    </row>
    <row r="5" spans="1:26" x14ac:dyDescent="0.25">
      <c r="Z5" s="3"/>
    </row>
    <row r="6" spans="1:26" x14ac:dyDescent="0.25">
      <c r="A6" t="s">
        <v>85</v>
      </c>
      <c r="B6" t="s">
        <v>86</v>
      </c>
      <c r="C6" t="s">
        <v>87</v>
      </c>
      <c r="D6" t="s">
        <v>88</v>
      </c>
      <c r="E6" s="28"/>
      <c r="F6" s="7">
        <v>176.47</v>
      </c>
      <c r="G6" s="28"/>
      <c r="H6" s="7"/>
      <c r="I6" s="7"/>
      <c r="J6" s="39"/>
      <c r="K6" s="7"/>
      <c r="L6" s="7"/>
      <c r="M6" s="7"/>
      <c r="N6" s="7"/>
      <c r="O6" s="7"/>
      <c r="P6" s="7"/>
      <c r="Q6" s="7">
        <v>176.47</v>
      </c>
      <c r="R6" s="7"/>
      <c r="S6" s="7"/>
      <c r="T6" s="7"/>
      <c r="U6" s="7"/>
      <c r="V6" s="7"/>
      <c r="W6" s="7"/>
      <c r="X6" s="39">
        <f>SUM(K6:V6)</f>
        <v>176.47</v>
      </c>
      <c r="Y6" s="36"/>
      <c r="Z6" s="53">
        <f>Z4+J6-X6</f>
        <v>1763.67</v>
      </c>
    </row>
    <row r="7" spans="1:26" x14ac:dyDescent="0.25">
      <c r="A7" t="s">
        <v>89</v>
      </c>
      <c r="B7" t="s">
        <v>90</v>
      </c>
      <c r="C7" t="s">
        <v>91</v>
      </c>
      <c r="D7" t="s">
        <v>92</v>
      </c>
      <c r="E7" s="32"/>
      <c r="F7" s="4">
        <v>5</v>
      </c>
      <c r="G7" s="32"/>
      <c r="H7" s="4"/>
      <c r="I7" s="4"/>
      <c r="J7" s="3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f>SUM(K7:V7)</f>
        <v>0</v>
      </c>
      <c r="Y7" s="37"/>
      <c r="Z7" s="37">
        <f>Z6+J7-X7</f>
        <v>1763.67</v>
      </c>
    </row>
    <row r="8" spans="1:26" x14ac:dyDescent="0.25">
      <c r="A8" t="s">
        <v>93</v>
      </c>
      <c r="B8" t="s">
        <v>94</v>
      </c>
      <c r="C8" t="s">
        <v>95</v>
      </c>
      <c r="D8" t="s">
        <v>96</v>
      </c>
      <c r="E8" s="32">
        <v>70.790000000000006</v>
      </c>
      <c r="F8" s="4"/>
      <c r="G8" s="32"/>
      <c r="H8" s="4"/>
      <c r="I8" s="4">
        <v>70.790000000000006</v>
      </c>
      <c r="J8" s="33">
        <f t="shared" ref="J8:J13" si="0">SUM(G8:I8)</f>
        <v>70.790000000000006</v>
      </c>
      <c r="K8" s="4"/>
      <c r="L8" s="4"/>
      <c r="M8" s="4">
        <v>5</v>
      </c>
      <c r="N8" s="4"/>
      <c r="O8" s="4"/>
      <c r="P8" s="4"/>
      <c r="Q8" s="4"/>
      <c r="R8" s="4"/>
      <c r="S8" s="4"/>
      <c r="T8" s="4"/>
      <c r="U8" s="4"/>
      <c r="V8" s="4"/>
      <c r="W8" s="4"/>
      <c r="X8" s="4">
        <f>SUM(K8:V8)</f>
        <v>5</v>
      </c>
      <c r="Y8" s="37"/>
      <c r="Z8" s="37">
        <f>Z7+J8-X8</f>
        <v>1829.46</v>
      </c>
    </row>
    <row r="9" spans="1:26" x14ac:dyDescent="0.25">
      <c r="A9" t="s">
        <v>98</v>
      </c>
      <c r="B9" t="s">
        <v>99</v>
      </c>
      <c r="C9" t="s">
        <v>95</v>
      </c>
      <c r="D9" t="s">
        <v>100</v>
      </c>
      <c r="E9" s="32">
        <v>2100</v>
      </c>
      <c r="F9" s="4"/>
      <c r="G9" s="32">
        <v>2100</v>
      </c>
      <c r="H9" s="4"/>
      <c r="I9" s="4"/>
      <c r="J9" s="33">
        <f t="shared" si="0"/>
        <v>2100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>
        <f t="shared" ref="X9:X33" si="1">SUM(K9:V9)</f>
        <v>0</v>
      </c>
      <c r="Y9" s="37"/>
      <c r="Z9" s="37">
        <f t="shared" ref="Z9:Z33" si="2">Z8+J9-X9</f>
        <v>3929.46</v>
      </c>
    </row>
    <row r="10" spans="1:26" x14ac:dyDescent="0.25">
      <c r="A10" t="s">
        <v>101</v>
      </c>
      <c r="B10" t="s">
        <v>99</v>
      </c>
      <c r="C10" t="s">
        <v>95</v>
      </c>
      <c r="D10" t="s">
        <v>102</v>
      </c>
      <c r="E10" s="32"/>
      <c r="F10" s="4">
        <v>-103.2</v>
      </c>
      <c r="G10" s="32"/>
      <c r="H10" s="4"/>
      <c r="I10" s="4"/>
      <c r="J10" s="33"/>
      <c r="K10" s="4"/>
      <c r="L10" s="4"/>
      <c r="M10" s="4"/>
      <c r="N10" s="4"/>
      <c r="O10" s="4"/>
      <c r="P10" s="4"/>
      <c r="Q10" s="4"/>
      <c r="R10" s="4">
        <v>-103.2</v>
      </c>
      <c r="S10" s="4"/>
      <c r="T10" s="4"/>
      <c r="U10" s="4"/>
      <c r="V10" s="4"/>
      <c r="W10" s="4"/>
      <c r="X10" s="4">
        <f t="shared" si="1"/>
        <v>-103.2</v>
      </c>
      <c r="Y10" s="37"/>
      <c r="Z10" s="37">
        <f t="shared" si="2"/>
        <v>4032.66</v>
      </c>
    </row>
    <row r="11" spans="1:26" x14ac:dyDescent="0.25">
      <c r="A11" t="s">
        <v>103</v>
      </c>
      <c r="B11" t="s">
        <v>104</v>
      </c>
      <c r="C11" t="s">
        <v>87</v>
      </c>
      <c r="D11" t="s">
        <v>105</v>
      </c>
      <c r="E11" s="32"/>
      <c r="F11" s="4">
        <v>395</v>
      </c>
      <c r="G11" s="32"/>
      <c r="H11" s="4"/>
      <c r="I11" s="4"/>
      <c r="J11" s="33"/>
      <c r="K11" s="4"/>
      <c r="L11" s="4"/>
      <c r="M11" s="4"/>
      <c r="N11" s="4">
        <v>395</v>
      </c>
      <c r="O11" s="4"/>
      <c r="P11" s="4"/>
      <c r="Q11" s="4"/>
      <c r="R11" s="4"/>
      <c r="S11" s="4"/>
      <c r="T11" s="4"/>
      <c r="U11" s="4"/>
      <c r="V11" s="4"/>
      <c r="W11" s="4"/>
      <c r="X11" s="4">
        <f t="shared" si="1"/>
        <v>395</v>
      </c>
      <c r="Y11" s="37"/>
      <c r="Z11" s="37">
        <f t="shared" si="2"/>
        <v>3637.66</v>
      </c>
    </row>
    <row r="12" spans="1:26" x14ac:dyDescent="0.25">
      <c r="A12" t="s">
        <v>106</v>
      </c>
      <c r="B12" t="s">
        <v>107</v>
      </c>
      <c r="C12" t="s">
        <v>87</v>
      </c>
      <c r="D12" t="s">
        <v>108</v>
      </c>
      <c r="E12" s="32"/>
      <c r="F12" s="4">
        <v>208</v>
      </c>
      <c r="G12" s="32"/>
      <c r="H12" s="4"/>
      <c r="I12" s="4"/>
      <c r="J12" s="33"/>
      <c r="K12" s="4">
        <v>208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>
        <f t="shared" si="1"/>
        <v>208</v>
      </c>
      <c r="Y12" s="37"/>
      <c r="Z12" s="37">
        <f t="shared" si="2"/>
        <v>3429.66</v>
      </c>
    </row>
    <row r="13" spans="1:26" x14ac:dyDescent="0.25">
      <c r="A13" t="s">
        <v>109</v>
      </c>
      <c r="B13" t="s">
        <v>99</v>
      </c>
      <c r="C13" t="s">
        <v>95</v>
      </c>
      <c r="D13" t="s">
        <v>110</v>
      </c>
      <c r="E13" s="32">
        <v>260</v>
      </c>
      <c r="F13" s="33"/>
      <c r="G13" s="4"/>
      <c r="H13" s="4">
        <v>260</v>
      </c>
      <c r="I13" s="4"/>
      <c r="J13" s="33">
        <f t="shared" si="0"/>
        <v>260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1"/>
        <v>0</v>
      </c>
      <c r="Y13" s="37"/>
      <c r="Z13" s="37">
        <f t="shared" si="2"/>
        <v>3689.66</v>
      </c>
    </row>
    <row r="14" spans="1:26" x14ac:dyDescent="0.25">
      <c r="A14" t="s">
        <v>111</v>
      </c>
      <c r="B14" t="s">
        <v>90</v>
      </c>
      <c r="C14" t="s">
        <v>91</v>
      </c>
      <c r="D14" t="s">
        <v>112</v>
      </c>
      <c r="E14" s="32"/>
      <c r="F14" s="33">
        <v>5</v>
      </c>
      <c r="G14" s="4"/>
      <c r="H14" s="4"/>
      <c r="I14" s="4"/>
      <c r="J14" s="30"/>
      <c r="K14" s="4"/>
      <c r="L14" s="4"/>
      <c r="M14" s="4">
        <v>5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1"/>
        <v>5</v>
      </c>
      <c r="Y14" s="37"/>
      <c r="Z14" s="37">
        <f t="shared" si="2"/>
        <v>3684.66</v>
      </c>
    </row>
    <row r="15" spans="1:26" x14ac:dyDescent="0.25">
      <c r="A15" t="s">
        <v>113</v>
      </c>
      <c r="B15" t="s">
        <v>94</v>
      </c>
      <c r="C15" t="s">
        <v>87</v>
      </c>
      <c r="D15" t="s">
        <v>114</v>
      </c>
      <c r="E15" s="32"/>
      <c r="F15" s="33">
        <v>52</v>
      </c>
      <c r="G15" s="4"/>
      <c r="H15" s="4"/>
      <c r="I15" s="4"/>
      <c r="J15" s="33"/>
      <c r="K15" s="4">
        <v>52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1"/>
        <v>52</v>
      </c>
      <c r="Y15" s="37"/>
      <c r="Z15" s="37">
        <f t="shared" si="2"/>
        <v>3632.66</v>
      </c>
    </row>
    <row r="16" spans="1:26" x14ac:dyDescent="0.25">
      <c r="B16" t="s">
        <v>90</v>
      </c>
      <c r="C16" t="s">
        <v>91</v>
      </c>
      <c r="D16" t="s">
        <v>116</v>
      </c>
      <c r="E16" s="32"/>
      <c r="F16" s="33">
        <v>5</v>
      </c>
      <c r="G16" s="4"/>
      <c r="H16" s="4"/>
      <c r="I16" s="4"/>
      <c r="J16" s="33"/>
      <c r="K16" s="4"/>
      <c r="L16" s="4"/>
      <c r="M16" s="4">
        <v>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>
        <f t="shared" si="1"/>
        <v>5</v>
      </c>
      <c r="Y16" s="37"/>
      <c r="Z16" s="37">
        <f t="shared" si="2"/>
        <v>3627.66</v>
      </c>
    </row>
    <row r="17" spans="1:26" x14ac:dyDescent="0.25">
      <c r="A17" t="s">
        <v>115</v>
      </c>
      <c r="B17" t="s">
        <v>90</v>
      </c>
      <c r="C17" t="s">
        <v>91</v>
      </c>
      <c r="D17" t="s">
        <v>117</v>
      </c>
      <c r="E17" s="32"/>
      <c r="F17" s="33">
        <v>5</v>
      </c>
      <c r="G17" s="4"/>
      <c r="H17" s="4"/>
      <c r="I17" s="4"/>
      <c r="J17" s="33"/>
      <c r="K17" s="4"/>
      <c r="L17" s="4"/>
      <c r="M17" s="4">
        <v>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f t="shared" si="1"/>
        <v>5</v>
      </c>
      <c r="Y17" s="37"/>
      <c r="Z17" s="37">
        <f t="shared" si="2"/>
        <v>3622.66</v>
      </c>
    </row>
    <row r="18" spans="1:26" x14ac:dyDescent="0.25">
      <c r="A18" t="s">
        <v>120</v>
      </c>
      <c r="B18" t="s">
        <v>121</v>
      </c>
      <c r="C18" t="s">
        <v>87</v>
      </c>
      <c r="D18" t="s">
        <v>122</v>
      </c>
      <c r="E18" s="32"/>
      <c r="F18" s="33">
        <v>59.99</v>
      </c>
      <c r="G18" s="4"/>
      <c r="H18" s="4"/>
      <c r="I18" s="4"/>
      <c r="J18" s="33"/>
      <c r="K18" s="4"/>
      <c r="L18" s="4"/>
      <c r="M18" s="4"/>
      <c r="N18" s="4"/>
      <c r="O18" s="4"/>
      <c r="P18" s="4"/>
      <c r="Q18" s="4">
        <v>59.99</v>
      </c>
      <c r="R18" s="4"/>
      <c r="S18" s="4"/>
      <c r="T18" s="4"/>
      <c r="U18" s="4"/>
      <c r="V18" s="4"/>
      <c r="W18" s="4"/>
      <c r="X18" s="4">
        <f t="shared" si="1"/>
        <v>59.99</v>
      </c>
      <c r="Y18" s="37">
        <v>10</v>
      </c>
      <c r="Z18" s="37">
        <f t="shared" si="2"/>
        <v>3562.67</v>
      </c>
    </row>
    <row r="19" spans="1:26" x14ac:dyDescent="0.25">
      <c r="A19" t="s">
        <v>118</v>
      </c>
      <c r="B19" t="s">
        <v>90</v>
      </c>
      <c r="C19" t="s">
        <v>91</v>
      </c>
      <c r="D19" t="s">
        <v>119</v>
      </c>
      <c r="E19" s="32"/>
      <c r="F19" s="33">
        <v>5</v>
      </c>
      <c r="G19" s="4"/>
      <c r="H19" s="4"/>
      <c r="I19" s="4"/>
      <c r="J19" s="33"/>
      <c r="K19" s="4"/>
      <c r="L19" s="4"/>
      <c r="M19" s="4">
        <v>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f t="shared" si="1"/>
        <v>5</v>
      </c>
      <c r="Y19" s="37"/>
      <c r="Z19" s="37">
        <f t="shared" si="2"/>
        <v>3557.67</v>
      </c>
    </row>
    <row r="20" spans="1:26" x14ac:dyDescent="0.25">
      <c r="A20" t="s">
        <v>123</v>
      </c>
      <c r="B20" t="s">
        <v>90</v>
      </c>
      <c r="C20" s="51" t="s">
        <v>91</v>
      </c>
      <c r="D20" t="s">
        <v>124</v>
      </c>
      <c r="E20" s="32"/>
      <c r="F20" s="33">
        <v>5</v>
      </c>
      <c r="G20" s="4"/>
      <c r="H20" s="4"/>
      <c r="I20" s="4"/>
      <c r="J20" s="33"/>
      <c r="K20" s="4"/>
      <c r="L20" s="4"/>
      <c r="M20" s="4">
        <v>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1"/>
        <v>5</v>
      </c>
      <c r="Y20" s="37"/>
      <c r="Z20" s="37">
        <f t="shared" si="2"/>
        <v>3552.67</v>
      </c>
    </row>
    <row r="21" spans="1:26" x14ac:dyDescent="0.25">
      <c r="A21" t="s">
        <v>125</v>
      </c>
      <c r="B21" t="s">
        <v>126</v>
      </c>
      <c r="C21" t="s">
        <v>87</v>
      </c>
      <c r="D21" t="s">
        <v>127</v>
      </c>
      <c r="E21" s="32"/>
      <c r="F21" s="33">
        <v>82.77</v>
      </c>
      <c r="G21" s="4"/>
      <c r="H21" s="4"/>
      <c r="I21" s="4"/>
      <c r="J21" s="33"/>
      <c r="K21" s="4"/>
      <c r="L21" s="4"/>
      <c r="M21" s="4"/>
      <c r="N21" s="4"/>
      <c r="O21" s="4"/>
      <c r="P21" s="4"/>
      <c r="Q21" s="4"/>
      <c r="R21" s="4"/>
      <c r="S21" s="4"/>
      <c r="T21" s="4"/>
      <c r="U21" s="4">
        <v>82.77</v>
      </c>
      <c r="V21" s="4"/>
      <c r="W21" s="4"/>
      <c r="X21" s="4">
        <f t="shared" si="1"/>
        <v>82.77</v>
      </c>
      <c r="Y21" s="37">
        <v>13.8</v>
      </c>
      <c r="Z21" s="37">
        <f t="shared" si="2"/>
        <v>3469.9</v>
      </c>
    </row>
    <row r="22" spans="1:26" x14ac:dyDescent="0.25">
      <c r="A22" t="s">
        <v>128</v>
      </c>
      <c r="B22" t="s">
        <v>90</v>
      </c>
      <c r="C22" t="s">
        <v>91</v>
      </c>
      <c r="D22" t="s">
        <v>129</v>
      </c>
      <c r="E22" s="32"/>
      <c r="F22" s="33">
        <v>5</v>
      </c>
      <c r="G22" s="4"/>
      <c r="H22" s="4"/>
      <c r="I22" s="4"/>
      <c r="J22" s="33"/>
      <c r="K22" s="4"/>
      <c r="L22" s="4"/>
      <c r="M22" s="4">
        <v>5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1"/>
        <v>5</v>
      </c>
      <c r="Y22" s="37"/>
      <c r="Z22" s="37">
        <f t="shared" si="2"/>
        <v>3464.9</v>
      </c>
    </row>
    <row r="23" spans="1:26" x14ac:dyDescent="0.25">
      <c r="A23" t="s">
        <v>130</v>
      </c>
      <c r="B23" t="s">
        <v>107</v>
      </c>
      <c r="C23" t="s">
        <v>87</v>
      </c>
      <c r="D23" t="s">
        <v>131</v>
      </c>
      <c r="E23" s="32"/>
      <c r="F23" s="33">
        <v>208</v>
      </c>
      <c r="G23" s="4"/>
      <c r="H23" s="4"/>
      <c r="I23" s="4"/>
      <c r="J23" s="33"/>
      <c r="K23" s="4">
        <v>208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 t="shared" si="1"/>
        <v>208</v>
      </c>
      <c r="Y23" s="37"/>
      <c r="Z23" s="37">
        <f t="shared" si="2"/>
        <v>3256.9</v>
      </c>
    </row>
    <row r="24" spans="1:26" x14ac:dyDescent="0.25">
      <c r="B24" t="s">
        <v>94</v>
      </c>
      <c r="C24" t="s">
        <v>87</v>
      </c>
      <c r="D24" t="s">
        <v>132</v>
      </c>
      <c r="E24" s="32"/>
      <c r="F24" s="33">
        <v>52</v>
      </c>
      <c r="G24" s="4"/>
      <c r="H24" s="4"/>
      <c r="I24" s="4"/>
      <c r="J24" s="33"/>
      <c r="K24" s="4">
        <v>52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1"/>
        <v>52</v>
      </c>
      <c r="Y24" s="37"/>
      <c r="Z24" s="37">
        <f t="shared" si="2"/>
        <v>3204.9</v>
      </c>
    </row>
    <row r="25" spans="1:26" x14ac:dyDescent="0.25">
      <c r="A25" t="s">
        <v>133</v>
      </c>
      <c r="B25" t="s">
        <v>99</v>
      </c>
      <c r="C25" t="s">
        <v>87</v>
      </c>
      <c r="D25" t="s">
        <v>134</v>
      </c>
      <c r="E25" s="32"/>
      <c r="F25" s="33">
        <v>575.04</v>
      </c>
      <c r="G25" s="4"/>
      <c r="H25" s="4"/>
      <c r="I25" s="4"/>
      <c r="J25" s="33"/>
      <c r="K25" s="4"/>
      <c r="L25" s="4"/>
      <c r="M25" s="4"/>
      <c r="N25" s="4"/>
      <c r="O25" s="4"/>
      <c r="P25" s="4"/>
      <c r="Q25" s="4"/>
      <c r="R25" s="4">
        <v>575.04</v>
      </c>
      <c r="S25" s="4"/>
      <c r="T25" s="4"/>
      <c r="U25" s="4"/>
      <c r="V25" s="4"/>
      <c r="W25" s="4"/>
      <c r="X25" s="4">
        <f t="shared" si="1"/>
        <v>575.04</v>
      </c>
      <c r="Y25" s="37">
        <v>95.84</v>
      </c>
      <c r="Z25" s="37">
        <f t="shared" si="2"/>
        <v>2629.86</v>
      </c>
    </row>
    <row r="26" spans="1:26" x14ac:dyDescent="0.25">
      <c r="A26" t="s">
        <v>135</v>
      </c>
      <c r="B26" t="s">
        <v>136</v>
      </c>
      <c r="C26" t="s">
        <v>87</v>
      </c>
      <c r="D26" t="s">
        <v>137</v>
      </c>
      <c r="E26" s="32"/>
      <c r="F26" s="33">
        <v>35</v>
      </c>
      <c r="G26" s="4"/>
      <c r="H26" s="4"/>
      <c r="I26" s="4"/>
      <c r="J26" s="33"/>
      <c r="K26" s="4"/>
      <c r="L26" s="4"/>
      <c r="M26" s="4"/>
      <c r="N26" s="4"/>
      <c r="O26" s="4"/>
      <c r="P26" s="4"/>
      <c r="Q26" s="4">
        <v>35</v>
      </c>
      <c r="R26" s="4"/>
      <c r="S26" s="4"/>
      <c r="T26" s="4"/>
      <c r="U26" s="4"/>
      <c r="V26" s="4"/>
      <c r="W26" s="4"/>
      <c r="X26" s="4">
        <f t="shared" si="1"/>
        <v>35</v>
      </c>
      <c r="Y26" s="37"/>
      <c r="Z26" s="37">
        <f t="shared" si="2"/>
        <v>2594.86</v>
      </c>
    </row>
    <row r="27" spans="1:26" x14ac:dyDescent="0.25">
      <c r="A27" t="s">
        <v>138</v>
      </c>
      <c r="B27" t="s">
        <v>90</v>
      </c>
      <c r="C27" t="s">
        <v>91</v>
      </c>
      <c r="D27" t="s">
        <v>139</v>
      </c>
      <c r="E27" s="32"/>
      <c r="F27" s="33">
        <v>5</v>
      </c>
      <c r="G27" s="4"/>
      <c r="H27" s="4"/>
      <c r="I27" s="4"/>
      <c r="J27" s="33"/>
      <c r="K27" s="4"/>
      <c r="L27" s="4"/>
      <c r="M27" s="4">
        <v>5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1"/>
        <v>5</v>
      </c>
      <c r="Y27" s="37"/>
      <c r="Z27" s="37">
        <f t="shared" si="2"/>
        <v>2589.86</v>
      </c>
    </row>
    <row r="28" spans="1:26" x14ac:dyDescent="0.25">
      <c r="A28" t="s">
        <v>140</v>
      </c>
      <c r="B28" t="s">
        <v>107</v>
      </c>
      <c r="C28" t="s">
        <v>87</v>
      </c>
      <c r="D28" t="s">
        <v>141</v>
      </c>
      <c r="E28" s="32"/>
      <c r="F28" s="33">
        <v>7.85</v>
      </c>
      <c r="G28" s="4"/>
      <c r="H28" s="4"/>
      <c r="I28" s="4"/>
      <c r="J28" s="33"/>
      <c r="K28" s="4"/>
      <c r="L28" s="4"/>
      <c r="M28" s="4">
        <v>7.85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1"/>
        <v>7.85</v>
      </c>
      <c r="Y28" s="37"/>
      <c r="Z28" s="37">
        <f t="shared" si="2"/>
        <v>2582.0100000000002</v>
      </c>
    </row>
    <row r="29" spans="1:26" x14ac:dyDescent="0.25">
      <c r="A29" t="s">
        <v>142</v>
      </c>
      <c r="B29" t="s">
        <v>143</v>
      </c>
      <c r="C29" t="s">
        <v>87</v>
      </c>
      <c r="D29" t="s">
        <v>144</v>
      </c>
      <c r="E29" s="32"/>
      <c r="F29" s="33">
        <v>197.59</v>
      </c>
      <c r="G29" s="4"/>
      <c r="H29" s="4"/>
      <c r="I29" s="4"/>
      <c r="J29" s="33"/>
      <c r="K29" s="4"/>
      <c r="L29" s="4"/>
      <c r="M29" s="4"/>
      <c r="N29" s="4"/>
      <c r="O29" s="4">
        <v>197.59</v>
      </c>
      <c r="P29" s="4"/>
      <c r="Q29" s="4"/>
      <c r="R29" s="4"/>
      <c r="S29" s="4"/>
      <c r="T29" s="4"/>
      <c r="U29" s="4"/>
      <c r="V29" s="4"/>
      <c r="W29" s="4"/>
      <c r="X29" s="4">
        <f t="shared" si="1"/>
        <v>197.59</v>
      </c>
      <c r="Y29" s="37"/>
      <c r="Z29" s="37">
        <f t="shared" si="2"/>
        <v>2384.42</v>
      </c>
    </row>
    <row r="30" spans="1:26" x14ac:dyDescent="0.25">
      <c r="A30" t="s">
        <v>145</v>
      </c>
      <c r="B30" t="s">
        <v>90</v>
      </c>
      <c r="C30" t="s">
        <v>91</v>
      </c>
      <c r="D30" t="s">
        <v>146</v>
      </c>
      <c r="E30" s="32"/>
      <c r="F30" s="33">
        <v>5</v>
      </c>
      <c r="G30" s="4"/>
      <c r="H30" s="4"/>
      <c r="I30" s="4"/>
      <c r="J30" s="33"/>
      <c r="K30" s="4"/>
      <c r="L30" s="4"/>
      <c r="M30" s="4">
        <v>5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33">
        <f t="shared" si="1"/>
        <v>5</v>
      </c>
      <c r="Y30" s="33"/>
      <c r="Z30" s="37">
        <f t="shared" si="2"/>
        <v>2379.42</v>
      </c>
    </row>
    <row r="31" spans="1:26" x14ac:dyDescent="0.25">
      <c r="A31" t="s">
        <v>147</v>
      </c>
      <c r="B31" t="s">
        <v>90</v>
      </c>
      <c r="C31" t="s">
        <v>91</v>
      </c>
      <c r="D31" t="s">
        <v>148</v>
      </c>
      <c r="E31" s="32"/>
      <c r="F31" s="33">
        <v>5</v>
      </c>
      <c r="G31" s="4"/>
      <c r="H31" s="4"/>
      <c r="I31" s="4"/>
      <c r="J31" s="33"/>
      <c r="K31" s="4"/>
      <c r="L31" s="4"/>
      <c r="M31" s="4">
        <v>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33">
        <f t="shared" si="1"/>
        <v>5</v>
      </c>
      <c r="Y31" s="33"/>
      <c r="Z31" s="57">
        <f t="shared" si="2"/>
        <v>2374.42</v>
      </c>
    </row>
    <row r="32" spans="1:26" x14ac:dyDescent="0.25">
      <c r="A32" t="s">
        <v>153</v>
      </c>
      <c r="B32" t="s">
        <v>90</v>
      </c>
      <c r="C32" t="s">
        <v>91</v>
      </c>
      <c r="D32" t="s">
        <v>149</v>
      </c>
      <c r="E32" s="32"/>
      <c r="F32" s="33">
        <v>5</v>
      </c>
      <c r="G32" s="4"/>
      <c r="H32" s="4"/>
      <c r="I32" s="4"/>
      <c r="J32" s="33"/>
      <c r="K32" s="4"/>
      <c r="L32" s="4"/>
      <c r="M32" s="4">
        <v>5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33">
        <f t="shared" si="1"/>
        <v>5</v>
      </c>
      <c r="Y32" s="33"/>
      <c r="Z32" s="57">
        <f t="shared" si="2"/>
        <v>2369.42</v>
      </c>
    </row>
    <row r="33" spans="1:26" x14ac:dyDescent="0.25">
      <c r="A33" t="s">
        <v>152</v>
      </c>
      <c r="B33" t="s">
        <v>154</v>
      </c>
      <c r="C33" t="s">
        <v>87</v>
      </c>
      <c r="D33" t="s">
        <v>155</v>
      </c>
      <c r="E33" s="32"/>
      <c r="F33" s="41">
        <v>180</v>
      </c>
      <c r="G33" s="4"/>
      <c r="H33" s="4"/>
      <c r="I33" s="4"/>
      <c r="J33" s="33"/>
      <c r="K33" s="4"/>
      <c r="L33" s="4"/>
      <c r="M33" s="4"/>
      <c r="N33" s="4"/>
      <c r="O33" s="4"/>
      <c r="P33" s="4">
        <v>180</v>
      </c>
      <c r="Q33" s="4"/>
      <c r="R33" s="4"/>
      <c r="S33" s="4"/>
      <c r="T33" s="4"/>
      <c r="U33" s="4"/>
      <c r="V33" s="4"/>
      <c r="W33" s="4"/>
      <c r="X33" s="33">
        <f t="shared" si="1"/>
        <v>180</v>
      </c>
      <c r="Y33" s="33"/>
      <c r="Z33" s="55">
        <f t="shared" si="2"/>
        <v>2189.42</v>
      </c>
    </row>
    <row r="34" spans="1:26" x14ac:dyDescent="0.25">
      <c r="C34" s="3" t="s">
        <v>11</v>
      </c>
      <c r="E34" s="31">
        <f>SUM(G34:I34)</f>
        <v>2430.79</v>
      </c>
      <c r="F34" s="56">
        <f>SUM(K34:V34)</f>
        <v>2181.5100000000002</v>
      </c>
      <c r="G34" s="31">
        <f>SUM(G6:G33)</f>
        <v>2100</v>
      </c>
      <c r="H34" s="31">
        <f t="shared" ref="H34:J34" si="3">SUM(H6:H33)</f>
        <v>260</v>
      </c>
      <c r="I34" s="31">
        <f t="shared" si="3"/>
        <v>70.790000000000006</v>
      </c>
      <c r="J34" s="53">
        <f t="shared" si="3"/>
        <v>2430.79</v>
      </c>
      <c r="K34" s="17">
        <f>SUM(K6:K33)</f>
        <v>520</v>
      </c>
      <c r="L34" s="17">
        <f t="shared" ref="L34:X34" si="4">SUM(L6:L33)</f>
        <v>0</v>
      </c>
      <c r="M34" s="17">
        <f t="shared" si="4"/>
        <v>62.85</v>
      </c>
      <c r="N34" s="17">
        <f t="shared" si="4"/>
        <v>395</v>
      </c>
      <c r="O34" s="17">
        <f t="shared" si="4"/>
        <v>197.59</v>
      </c>
      <c r="P34" s="17">
        <f t="shared" si="4"/>
        <v>180</v>
      </c>
      <c r="Q34" s="17">
        <f t="shared" si="4"/>
        <v>271.46000000000004</v>
      </c>
      <c r="R34" s="17">
        <f t="shared" si="4"/>
        <v>471.84</v>
      </c>
      <c r="S34" s="17">
        <f t="shared" si="4"/>
        <v>0</v>
      </c>
      <c r="T34" s="17">
        <f t="shared" si="4"/>
        <v>0</v>
      </c>
      <c r="U34" s="17">
        <f t="shared" si="4"/>
        <v>82.77</v>
      </c>
      <c r="V34" s="17">
        <f t="shared" si="4"/>
        <v>0</v>
      </c>
      <c r="W34" s="17">
        <f t="shared" si="4"/>
        <v>0</v>
      </c>
      <c r="X34" s="17">
        <f t="shared" si="4"/>
        <v>2181.5099999999998</v>
      </c>
      <c r="Y34" s="39">
        <f>SUM(Y6:Y31)</f>
        <v>119.64</v>
      </c>
      <c r="Z34" s="30"/>
    </row>
    <row r="35" spans="1:26" x14ac:dyDescent="0.25">
      <c r="E35" s="29"/>
      <c r="F35" s="30"/>
      <c r="J35" s="30"/>
      <c r="Y35" s="30"/>
      <c r="Z35" s="30"/>
    </row>
    <row r="36" spans="1:26" x14ac:dyDescent="0.25">
      <c r="C36" s="3" t="s">
        <v>67</v>
      </c>
      <c r="E36" s="32">
        <f>SUM(G36:I36)</f>
        <v>0</v>
      </c>
      <c r="F36" s="33">
        <f>Budget!H21</f>
        <v>0</v>
      </c>
      <c r="G36" s="4">
        <f>Budget!H33</f>
        <v>0</v>
      </c>
      <c r="H36" s="4">
        <f>Budget!H26</f>
        <v>0</v>
      </c>
      <c r="I36" s="4">
        <f>Budget!H24</f>
        <v>0</v>
      </c>
      <c r="J36" s="33"/>
      <c r="K36" s="4">
        <f>Budget!H7</f>
        <v>520</v>
      </c>
      <c r="L36" s="4">
        <f>Budget!H8</f>
        <v>20</v>
      </c>
      <c r="M36" s="4">
        <f>Budget!H12</f>
        <v>50</v>
      </c>
      <c r="N36" s="4">
        <f>Budget!H13</f>
        <v>350</v>
      </c>
      <c r="O36" s="4">
        <f>Budget!H14</f>
        <v>175</v>
      </c>
      <c r="P36" s="4">
        <f>Budget!H11</f>
        <v>120</v>
      </c>
      <c r="Q36" s="4">
        <f>Budget!H17</f>
        <v>200</v>
      </c>
      <c r="R36" s="4">
        <f>Budget!H20</f>
        <v>2410</v>
      </c>
      <c r="S36" s="4">
        <f>Budget!H15</f>
        <v>375</v>
      </c>
      <c r="T36" s="4">
        <f>Budget!H18</f>
        <v>100</v>
      </c>
      <c r="U36" s="4">
        <f>Budget!H16</f>
        <v>200</v>
      </c>
      <c r="V36" s="4">
        <f>Budget!H9</f>
        <v>50</v>
      </c>
      <c r="W36" s="4"/>
      <c r="X36" s="43"/>
      <c r="Y36" s="45"/>
      <c r="Z36" s="30"/>
    </row>
    <row r="37" spans="1:26" x14ac:dyDescent="0.25">
      <c r="E37" s="29"/>
      <c r="F37" s="30"/>
      <c r="J37" s="49"/>
      <c r="X37" s="47" t="s">
        <v>76</v>
      </c>
      <c r="Y37" s="48" t="s">
        <v>76</v>
      </c>
      <c r="Z37" s="30"/>
    </row>
    <row r="38" spans="1:26" ht="15.75" thickBot="1" x14ac:dyDescent="0.3">
      <c r="C38" s="3" t="s">
        <v>39</v>
      </c>
      <c r="E38" s="35">
        <f>E36-E34</f>
        <v>-2430.79</v>
      </c>
      <c r="F38" s="35">
        <f>F36-F34</f>
        <v>-2181.5100000000002</v>
      </c>
      <c r="G38" s="35">
        <f t="shared" ref="G38:V38" si="5">G36-G34</f>
        <v>-2100</v>
      </c>
      <c r="H38" s="35">
        <f t="shared" si="5"/>
        <v>-260</v>
      </c>
      <c r="I38" s="35">
        <f t="shared" si="5"/>
        <v>-70.790000000000006</v>
      </c>
      <c r="J38" s="35">
        <f t="shared" si="5"/>
        <v>-2430.79</v>
      </c>
      <c r="K38" s="35">
        <f t="shared" si="5"/>
        <v>0</v>
      </c>
      <c r="L38" s="35">
        <f t="shared" si="5"/>
        <v>20</v>
      </c>
      <c r="M38" s="35">
        <f t="shared" si="5"/>
        <v>-12.850000000000001</v>
      </c>
      <c r="N38" s="35">
        <f t="shared" si="5"/>
        <v>-45</v>
      </c>
      <c r="O38" s="35">
        <f t="shared" si="5"/>
        <v>-22.590000000000003</v>
      </c>
      <c r="P38" s="35">
        <f t="shared" si="5"/>
        <v>-60</v>
      </c>
      <c r="Q38" s="35">
        <f t="shared" si="5"/>
        <v>-71.460000000000036</v>
      </c>
      <c r="R38" s="35">
        <f t="shared" si="5"/>
        <v>1938.16</v>
      </c>
      <c r="S38" s="35">
        <f t="shared" si="5"/>
        <v>375</v>
      </c>
      <c r="T38" s="35">
        <f t="shared" si="5"/>
        <v>100</v>
      </c>
      <c r="U38" s="35">
        <f t="shared" si="5"/>
        <v>117.23</v>
      </c>
      <c r="V38" s="35">
        <f t="shared" si="5"/>
        <v>50</v>
      </c>
      <c r="W38" s="54"/>
      <c r="X38" s="44"/>
      <c r="Y38" s="46"/>
      <c r="Z38" s="40"/>
    </row>
    <row r="39" spans="1:26" ht="15.75" thickTop="1" x14ac:dyDescent="0.25"/>
    <row r="41" spans="1:26" x14ac:dyDescent="0.25">
      <c r="C41" s="3" t="s">
        <v>71</v>
      </c>
      <c r="E41" s="4">
        <f>E34-SUM(G34:I34)</f>
        <v>0</v>
      </c>
    </row>
    <row r="42" spans="1:26" x14ac:dyDescent="0.25">
      <c r="C42" s="3" t="s">
        <v>70</v>
      </c>
      <c r="E42" s="4">
        <f>F34-SUM(K34:V34)</f>
        <v>0</v>
      </c>
    </row>
  </sheetData>
  <pageMargins left="0.7" right="0.7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workbookViewId="0">
      <selection activeCell="C33" sqref="C33"/>
    </sheetView>
  </sheetViews>
  <sheetFormatPr defaultRowHeight="15" x14ac:dyDescent="0.25"/>
  <sheetData>
    <row r="1" spans="3:14" ht="21" x14ac:dyDescent="0.35">
      <c r="C1" s="38" t="s">
        <v>42</v>
      </c>
    </row>
    <row r="2" spans="3:14" ht="21" x14ac:dyDescent="0.35">
      <c r="C2" s="38" t="s">
        <v>84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43</v>
      </c>
      <c r="H7">
        <v>520</v>
      </c>
    </row>
    <row r="8" spans="3:14" x14ac:dyDescent="0.25">
      <c r="C8" t="s">
        <v>24</v>
      </c>
      <c r="H8">
        <v>20</v>
      </c>
    </row>
    <row r="9" spans="3:14" x14ac:dyDescent="0.25">
      <c r="C9" t="s">
        <v>25</v>
      </c>
      <c r="H9">
        <v>50</v>
      </c>
    </row>
    <row r="10" spans="3:14" x14ac:dyDescent="0.25">
      <c r="C10" t="s">
        <v>44</v>
      </c>
      <c r="H10">
        <v>250</v>
      </c>
    </row>
    <row r="11" spans="3:14" x14ac:dyDescent="0.25">
      <c r="C11" t="s">
        <v>45</v>
      </c>
      <c r="H11">
        <v>120</v>
      </c>
    </row>
    <row r="12" spans="3:14" x14ac:dyDescent="0.25">
      <c r="C12" t="s">
        <v>46</v>
      </c>
      <c r="H12">
        <v>50</v>
      </c>
    </row>
    <row r="13" spans="3:14" x14ac:dyDescent="0.25">
      <c r="C13" t="s">
        <v>47</v>
      </c>
      <c r="H13">
        <v>350</v>
      </c>
    </row>
    <row r="14" spans="3:14" x14ac:dyDescent="0.25">
      <c r="C14" t="s">
        <v>48</v>
      </c>
      <c r="H14">
        <v>175</v>
      </c>
    </row>
    <row r="15" spans="3:14" x14ac:dyDescent="0.25">
      <c r="C15" t="s">
        <v>31</v>
      </c>
      <c r="H15">
        <v>375</v>
      </c>
    </row>
    <row r="16" spans="3:14" x14ac:dyDescent="0.25">
      <c r="C16" t="s">
        <v>49</v>
      </c>
      <c r="H16">
        <v>200</v>
      </c>
    </row>
    <row r="17" spans="3:8" x14ac:dyDescent="0.25">
      <c r="C17" t="s">
        <v>81</v>
      </c>
      <c r="H17">
        <v>200</v>
      </c>
    </row>
    <row r="18" spans="3:8" x14ac:dyDescent="0.25">
      <c r="C18" t="s">
        <v>32</v>
      </c>
      <c r="H18">
        <v>100</v>
      </c>
    </row>
    <row r="20" spans="3:8" x14ac:dyDescent="0.25">
      <c r="C20" t="s">
        <v>38</v>
      </c>
      <c r="H20">
        <f>SUM(H7:H19)</f>
        <v>2410</v>
      </c>
    </row>
    <row r="21" spans="3:8" ht="21" x14ac:dyDescent="0.35">
      <c r="C21" s="38" t="s">
        <v>17</v>
      </c>
    </row>
    <row r="23" spans="3:8" x14ac:dyDescent="0.25">
      <c r="C23" t="s">
        <v>50</v>
      </c>
    </row>
    <row r="24" spans="3:8" x14ac:dyDescent="0.25">
      <c r="C24" t="s">
        <v>51</v>
      </c>
    </row>
    <row r="25" spans="3:8" ht="15.75" thickBot="1" x14ac:dyDescent="0.3"/>
    <row r="26" spans="3:8" ht="15.75" thickBot="1" x14ac:dyDescent="0.3">
      <c r="C26" t="s">
        <v>38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52</v>
      </c>
      <c r="H29" s="5">
        <f>H20-H26</f>
        <v>2410</v>
      </c>
    </row>
    <row r="31" spans="3:8" ht="15.75" thickBot="1" x14ac:dyDescent="0.3"/>
    <row r="32" spans="3:8" ht="19.5" thickBot="1" x14ac:dyDescent="0.35">
      <c r="C32" s="1" t="s">
        <v>97</v>
      </c>
      <c r="H32" s="5">
        <v>2100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NSCPC</cp:lastModifiedBy>
  <cp:revision/>
  <cp:lastPrinted>2022-08-11T09:36:55Z</cp:lastPrinted>
  <dcterms:created xsi:type="dcterms:W3CDTF">2011-06-26T08:01:14Z</dcterms:created>
  <dcterms:modified xsi:type="dcterms:W3CDTF">2023-03-08T13:16:02Z</dcterms:modified>
  <cp:category/>
  <cp:contentStatus/>
</cp:coreProperties>
</file>