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A6BC4630-6E9D-47B5-960C-FC8298AF8750}" xr6:coauthVersionLast="47" xr6:coauthVersionMax="47" xr10:uidLastSave="{00000000-0000-0000-0000-000000000000}"/>
  <bookViews>
    <workbookView xWindow="-120" yWindow="-120" windowWidth="19905" windowHeight="11160" tabRatio="459" firstSheet="1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6" i="15" l="1"/>
  <c r="Z27" i="15" s="1"/>
  <c r="J23" i="15"/>
  <c r="Z23" i="15" s="1"/>
  <c r="Z24" i="15" s="1"/>
  <c r="Z25" i="15" s="1"/>
  <c r="J24" i="15"/>
  <c r="J25" i="15"/>
  <c r="Z20" i="15"/>
  <c r="Z21" i="15" s="1"/>
  <c r="Z22" i="15" s="1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H24" i="3"/>
  <c r="K36" i="15"/>
  <c r="I36" i="15"/>
  <c r="H36" i="15"/>
  <c r="G36" i="15"/>
  <c r="M36" i="15"/>
  <c r="N36" i="15"/>
  <c r="O36" i="15"/>
  <c r="P36" i="15"/>
  <c r="Q36" i="15"/>
  <c r="R36" i="15"/>
  <c r="S36" i="15"/>
  <c r="T36" i="15"/>
  <c r="U36" i="15"/>
  <c r="V36" i="15"/>
  <c r="W36" i="15"/>
  <c r="L36" i="15"/>
  <c r="X34" i="15"/>
  <c r="X35" i="15"/>
  <c r="X33" i="15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36" i="15" l="1"/>
  <c r="F36" i="15"/>
  <c r="Y36" i="15"/>
  <c r="H27" i="13" l="1"/>
  <c r="H21" i="13"/>
  <c r="H30" i="13" s="1"/>
  <c r="B27" i="3" l="1"/>
  <c r="U38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0" i="15"/>
  <c r="H28" i="3"/>
  <c r="B32" i="3" l="1"/>
  <c r="B7" i="3" l="1"/>
  <c r="X7" i="15" l="1"/>
  <c r="X6" i="15"/>
  <c r="X36" i="15" l="1"/>
  <c r="J40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35" i="15" l="1"/>
  <c r="Z16" i="15"/>
  <c r="Z17" i="15" s="1"/>
  <c r="Z18" i="15" s="1"/>
  <c r="Z19" i="15" s="1"/>
  <c r="R38" i="15"/>
  <c r="F38" i="15"/>
  <c r="H38" i="15"/>
  <c r="I38" i="15"/>
  <c r="V38" i="15"/>
  <c r="T38" i="15"/>
  <c r="S38" i="15"/>
  <c r="Q38" i="15"/>
  <c r="P38" i="15"/>
  <c r="O38" i="15"/>
  <c r="N38" i="15"/>
  <c r="M38" i="15"/>
  <c r="L38" i="15"/>
  <c r="K38" i="15"/>
  <c r="G38" i="15"/>
  <c r="B19" i="3"/>
  <c r="F19" i="3" s="1"/>
  <c r="B18" i="3"/>
  <c r="T40" i="15" l="1"/>
  <c r="I40" i="15"/>
  <c r="M40" i="15"/>
  <c r="Q40" i="15"/>
  <c r="N40" i="15"/>
  <c r="S40" i="15"/>
  <c r="H40" i="15"/>
  <c r="O40" i="15"/>
  <c r="K40" i="15"/>
  <c r="L40" i="15"/>
  <c r="P40" i="15"/>
  <c r="V40" i="15"/>
  <c r="R40" i="15"/>
  <c r="E38" i="15"/>
  <c r="E44" i="15" l="1"/>
  <c r="B18" i="9"/>
  <c r="F40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6" i="15"/>
  <c r="G40" i="15"/>
  <c r="B12" i="3" l="1"/>
  <c r="B30" i="3" s="1"/>
  <c r="B17" i="9"/>
  <c r="C19" i="9" s="1"/>
  <c r="E43" i="15"/>
  <c r="E40" i="15"/>
  <c r="F12" i="3" l="1"/>
  <c r="B34" i="3"/>
  <c r="F30" i="3"/>
</calcChain>
</file>

<file path=xl/sharedStrings.xml><?xml version="1.0" encoding="utf-8"?>
<sst xmlns="http://schemas.openxmlformats.org/spreadsheetml/2006/main" count="202" uniqueCount="149">
  <si>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</si>
  <si>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</si>
  <si>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</si>
  <si>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</si>
  <si>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</si>
  <si>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</si>
  <si>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</si>
  <si>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</si>
  <si>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</si>
  <si>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</si>
  <si>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</si>
  <si>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</si>
  <si>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</si>
  <si>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</si>
  <si>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</si>
  <si>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</si>
  <si>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</si>
  <si>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</si>
  <si>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</si>
  <si>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</si>
  <si>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</si>
  <si>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</si>
  <si>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</si>
  <si>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</si>
  <si>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</si>
  <si>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</si>
  <si>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</si>
  <si>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</si>
  <si>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</si>
  <si>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</si>
  <si>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</si>
  <si>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</si>
  <si>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</si>
  <si>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</si>
  <si>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</si>
  <si>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</si>
  <si>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</si>
  <si>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</si>
  <si>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</si>
  <si>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</si>
  <si>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</si>
  <si>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</si>
  <si>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</si>
  <si>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</si>
  <si>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</si>
  <si>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</si>
  <si>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</si>
  <si>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</si>
  <si>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</si>
  <si>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</si>
  <si>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</si>
  <si>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</si>
  <si>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</si>
  <si>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</si>
  <si>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</si>
  <si>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</si>
  <si>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</si>
  <si>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</si>
  <si>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</si>
  <si>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</si>
  <si>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</si>
  <si>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</si>
  <si>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</si>
  <si>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</si>
  <si>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</si>
  <si>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</si>
  <si>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</si>
  <si>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</si>
  <si>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</si>
  <si>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</si>
  <si>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</si>
  <si>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</si>
  <si>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</si>
  <si>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</si>
  <si>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</si>
  <si>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</si>
  <si>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</si>
  <si>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</si>
  <si>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</si>
  <si>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</si>
  <si>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</si>
  <si>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</si>
  <si>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</si>
  <si>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</si>
  <si>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</si>
  <si>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</si>
  <si>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</si>
  <si>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</si>
  <si>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</si>
  <si>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</si>
  <si>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</si>
  <si>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</si>
  <si>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</si>
  <si>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</si>
  <si>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</si>
  <si>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</si>
  <si>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</si>
  <si>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</si>
  <si>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</si>
  <si>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</si>
  <si>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</si>
  <si>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</si>
  <si>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</si>
  <si>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</si>
  <si>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</si>
  <si>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</si>
  <si>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</si>
  <si>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</si>
  <si>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</si>
  <si>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</si>
  <si>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</si>
  <si>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</si>
  <si>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</si>
  <si>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</si>
  <si>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</si>
  <si>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</si>
  <si>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23rd July</t>
  </si>
  <si>
    <t>31st July</t>
  </si>
  <si>
    <t>C G Dyson</t>
  </si>
  <si>
    <t>P23/24-9</t>
  </si>
  <si>
    <t>P23/24-10</t>
  </si>
  <si>
    <t>R23/24-2</t>
  </si>
  <si>
    <t>23rd August</t>
  </si>
  <si>
    <t>P23/24-11</t>
  </si>
  <si>
    <t>23rd September</t>
  </si>
  <si>
    <t>P23/24-12</t>
  </si>
  <si>
    <t>Full Bank Reconciliation  - 31st October 2023</t>
  </si>
  <si>
    <t>Balance per Bank Statement 31st October 2023</t>
  </si>
  <si>
    <t>12th October</t>
  </si>
  <si>
    <t>P23/24-13</t>
  </si>
  <si>
    <t>23rd October</t>
  </si>
  <si>
    <t>P23/24-14</t>
  </si>
  <si>
    <t>24th October</t>
  </si>
  <si>
    <t>R23/24-3</t>
  </si>
  <si>
    <t>7th November</t>
  </si>
  <si>
    <t>R23/24-4</t>
  </si>
  <si>
    <t>9th November</t>
  </si>
  <si>
    <t>P23/24-15</t>
  </si>
  <si>
    <t>17th November</t>
  </si>
  <si>
    <t>CMB Computers</t>
  </si>
  <si>
    <t>P23/24-16</t>
  </si>
  <si>
    <t>22nd November</t>
  </si>
  <si>
    <t>Information Commissioner</t>
  </si>
  <si>
    <t>Direct debit</t>
  </si>
  <si>
    <t>P23/24-17</t>
  </si>
  <si>
    <t>23rd November</t>
  </si>
  <si>
    <t>P23/24-18</t>
  </si>
  <si>
    <t>8 months to 30th November 2023</t>
  </si>
  <si>
    <t>8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</si>
</sst>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126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127</v>
      </c>
      <c r="B7" s="25">
        <v>4783.4399999999996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4783.4399999999996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book'!E36</f>
        <v>4009.14</v>
      </c>
    </row>
    <row r="18" spans="1:3" ht="15.75" x14ac:dyDescent="0.25">
      <c r="A18" s="22" t="s">
        <v>8</v>
      </c>
      <c r="B18" s="25">
        <f>'Cash book'!F36</f>
        <v>1373.62</v>
      </c>
    </row>
    <row r="19" spans="1:3" ht="15.75" x14ac:dyDescent="0.25">
      <c r="A19" s="22" t="s">
        <v>9</v>
      </c>
      <c r="B19" s="18"/>
      <c r="C19" s="25">
        <f>B16+B17-B18</f>
        <v>4783.4399999999996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8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148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147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book'!G36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book'!I36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book'!H36</f>
        <v>889.5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4009.14</v>
      </c>
      <c r="C12" s="8"/>
      <c r="D12" s="34">
        <f>+H12*$H$1/12</f>
        <v>0</v>
      </c>
      <c r="E12" s="8"/>
      <c r="F12" s="34">
        <f>+B12-D12</f>
        <v>4009.14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book'!K36</f>
        <v>482.79999999999995</v>
      </c>
      <c r="C15" s="8"/>
      <c r="D15" s="8">
        <f t="shared" ref="D15:D27" si="0">+H15*$H$1/12</f>
        <v>346.66666666666669</v>
      </c>
      <c r="E15" s="8"/>
      <c r="F15" s="8">
        <f t="shared" ref="F15:F28" si="1">-B15+D15</f>
        <v>-136.13333333333327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book'!L36</f>
        <v>0</v>
      </c>
      <c r="C16" s="8"/>
      <c r="D16" s="8">
        <f t="shared" si="0"/>
        <v>13.333333333333334</v>
      </c>
      <c r="E16" s="8"/>
      <c r="F16" s="8">
        <f t="shared" si="1"/>
        <v>13.333333333333334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book'!V36</f>
        <v>0</v>
      </c>
      <c r="C17" s="8"/>
      <c r="D17" s="8">
        <f t="shared" si="0"/>
        <v>100</v>
      </c>
      <c r="E17" s="8"/>
      <c r="F17" s="8">
        <f t="shared" si="1"/>
        <v>100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book'!N36</f>
        <v>425</v>
      </c>
      <c r="C18" s="8"/>
      <c r="D18" s="8">
        <f t="shared" si="0"/>
        <v>366.66666666666669</v>
      </c>
      <c r="E18" s="8"/>
      <c r="F18" s="8">
        <f t="shared" si="1"/>
        <v>-58.333333333333314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book'!M36</f>
        <v>92.43</v>
      </c>
      <c r="C19" s="8"/>
      <c r="D19" s="8">
        <f t="shared" si="0"/>
        <v>33.333333333333336</v>
      </c>
      <c r="E19" s="8"/>
      <c r="F19" s="8">
        <f t="shared" si="1"/>
        <v>-59.096666666666671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book'!R36</f>
        <v>0</v>
      </c>
      <c r="C20" s="8"/>
      <c r="D20" s="8">
        <f t="shared" si="0"/>
        <v>2006.6666666666667</v>
      </c>
      <c r="E20" s="8"/>
      <c r="F20" s="8">
        <f t="shared" si="1"/>
        <v>2006.6666666666667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book'!O36</f>
        <v>0</v>
      </c>
      <c r="C21" s="8"/>
      <c r="D21" s="8">
        <f t="shared" si="0"/>
        <v>133.33333333333334</v>
      </c>
      <c r="E21" s="8"/>
      <c r="F21" s="8">
        <f t="shared" si="1"/>
        <v>133.33333333333334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book'!P36</f>
        <v>0</v>
      </c>
      <c r="C22" s="8"/>
      <c r="D22" s="8">
        <f t="shared" si="0"/>
        <v>80</v>
      </c>
      <c r="E22" s="8"/>
      <c r="F22" s="8">
        <f t="shared" si="1"/>
        <v>80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book'!Q36</f>
        <v>275.39</v>
      </c>
      <c r="C23" s="8"/>
      <c r="D23" s="8">
        <f t="shared" si="0"/>
        <v>133.33333333333334</v>
      </c>
      <c r="E23" s="8"/>
      <c r="F23" s="8">
        <f t="shared" si="1"/>
        <v>-142.05666666666664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book'!S36</f>
        <v>0</v>
      </c>
      <c r="C24" s="8"/>
      <c r="D24" s="8">
        <f t="shared" si="0"/>
        <v>633.33333333333337</v>
      </c>
      <c r="E24" s="8"/>
      <c r="F24" s="8">
        <f t="shared" si="1"/>
        <v>633.33333333333337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book'!T36</f>
        <v>0</v>
      </c>
      <c r="C25" s="8"/>
      <c r="D25" s="8">
        <f t="shared" si="0"/>
        <v>66.666666666666671</v>
      </c>
      <c r="E25" s="8"/>
      <c r="F25" s="8">
        <f t="shared" si="1"/>
        <v>66.666666666666671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book'!U36</f>
        <v>98</v>
      </c>
      <c r="C26" s="8"/>
      <c r="D26" s="8">
        <f t="shared" si="0"/>
        <v>100</v>
      </c>
      <c r="E26" s="8"/>
      <c r="F26" s="8">
        <f t="shared" si="1"/>
        <v>2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book'!U37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1373.62</v>
      </c>
      <c r="C28" s="8"/>
      <c r="D28" s="16">
        <f>SUM(D15:D27)</f>
        <v>4013.3333333333339</v>
      </c>
      <c r="E28" s="8"/>
      <c r="F28" s="16">
        <f t="shared" si="1"/>
        <v>2639.713333333334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2635.52</v>
      </c>
      <c r="C30" s="8"/>
      <c r="D30" s="34">
        <f>+D12-D28</f>
        <v>-4013.3333333333339</v>
      </c>
      <c r="E30" s="8"/>
      <c r="F30" s="34">
        <f>+B30-D30</f>
        <v>6648.8533333333344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4783.4400000000005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book'!F36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4"/>
  <sheetViews>
    <sheetView topLeftCell="J1" workbookViewId="0">
      <pane ySplit="3" topLeftCell="A12" activePane="bottomLeft" state="frozen"/>
      <selection activeCell="H1" sqref="H1"/>
      <selection pane="bottomLeft" activeCell="M18" sqref="M1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121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5" si="0">SUM(K9:V9)</f>
        <v>0</v>
      </c>
      <c r="Y9" s="37"/>
      <c r="Z9" s="37">
        <f t="shared" ref="Z9:Z35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>
        <f>SUM(G11:G11:I11)</f>
        <v>0</v>
      </c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>
        <f>SUM(G12:G12:I12)</f>
        <v>0</v>
      </c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>
        <f>SUM(G13:G13:I13)</f>
        <v>0</v>
      </c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>
        <f>SUM(G14:G14:I14)</f>
        <v>0</v>
      </c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116</v>
      </c>
      <c r="B16" t="s">
        <v>85</v>
      </c>
      <c r="C16" t="s">
        <v>86</v>
      </c>
      <c r="D16" t="s">
        <v>119</v>
      </c>
      <c r="E16" s="32"/>
      <c r="F16" s="33">
        <v>5</v>
      </c>
      <c r="G16" s="4"/>
      <c r="H16" s="4"/>
      <c r="I16" s="4"/>
      <c r="J16" s="33">
        <f>SUM(G16:G16:I16)</f>
        <v>0</v>
      </c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117</v>
      </c>
      <c r="B17" t="s">
        <v>118</v>
      </c>
      <c r="C17" t="s">
        <v>104</v>
      </c>
      <c r="D17" t="s">
        <v>120</v>
      </c>
      <c r="E17" s="32"/>
      <c r="F17" s="33">
        <v>98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37">
        <f t="shared" si="1"/>
        <v>4231.7300000000005</v>
      </c>
    </row>
    <row r="18" spans="1:26" x14ac:dyDescent="0.25">
      <c r="A18" t="s">
        <v>122</v>
      </c>
      <c r="B18" t="s">
        <v>85</v>
      </c>
      <c r="C18" t="s">
        <v>86</v>
      </c>
      <c r="D18" t="s">
        <v>123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>Z17+J18-X18</f>
        <v>4226.7300000000005</v>
      </c>
    </row>
    <row r="19" spans="1:26" x14ac:dyDescent="0.25">
      <c r="A19" t="s">
        <v>124</v>
      </c>
      <c r="B19" t="s">
        <v>85</v>
      </c>
      <c r="C19" t="s">
        <v>86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37">
        <f>Z18+J19-X19</f>
        <v>4221.7300000000005</v>
      </c>
    </row>
    <row r="20" spans="1:26" x14ac:dyDescent="0.25">
      <c r="A20" t="s">
        <v>128</v>
      </c>
      <c r="B20" t="s">
        <v>92</v>
      </c>
      <c r="C20" s="51" t="s">
        <v>104</v>
      </c>
      <c r="D20" t="s">
        <v>129</v>
      </c>
      <c r="E20" s="32"/>
      <c r="F20" s="33">
        <v>137.4</v>
      </c>
      <c r="G20" s="4"/>
      <c r="H20" s="4"/>
      <c r="I20" s="4"/>
      <c r="J20" s="33">
        <f>SUM(G20:G20:I20)</f>
        <v>0</v>
      </c>
      <c r="K20" s="4">
        <v>137.4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137.4</v>
      </c>
      <c r="Y20" s="37"/>
      <c r="Z20" s="37">
        <f t="shared" ref="Z20:Z27" si="2">Z19+J20-X20</f>
        <v>4084.3300000000004</v>
      </c>
    </row>
    <row r="21" spans="1:26" x14ac:dyDescent="0.25">
      <c r="A21" t="s">
        <v>130</v>
      </c>
      <c r="B21" t="s">
        <v>85</v>
      </c>
      <c r="C21" t="s">
        <v>86</v>
      </c>
      <c r="D21" t="s">
        <v>131</v>
      </c>
      <c r="E21" s="32"/>
      <c r="F21" s="33">
        <v>5</v>
      </c>
      <c r="G21" s="4"/>
      <c r="H21" s="4"/>
      <c r="I21" s="4"/>
      <c r="J21" s="33">
        <f>SUM(G21:G21:I21)</f>
        <v>0</v>
      </c>
      <c r="K21" s="4"/>
      <c r="L21" s="4"/>
      <c r="M21" s="4">
        <v>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5</v>
      </c>
      <c r="Y21" s="37"/>
      <c r="Z21" s="37">
        <f t="shared" si="2"/>
        <v>4079.3300000000004</v>
      </c>
    </row>
    <row r="22" spans="1:26" x14ac:dyDescent="0.25">
      <c r="A22" t="s">
        <v>132</v>
      </c>
      <c r="B22" t="s">
        <v>89</v>
      </c>
      <c r="C22" t="s">
        <v>88</v>
      </c>
      <c r="D22" t="s">
        <v>133</v>
      </c>
      <c r="E22" s="32">
        <v>791.5</v>
      </c>
      <c r="F22" s="33"/>
      <c r="G22" s="4"/>
      <c r="H22" s="4">
        <v>791.5</v>
      </c>
      <c r="I22" s="4"/>
      <c r="J22" s="33">
        <f>SUM(G22:G22:I22)</f>
        <v>791.5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56">
        <f t="shared" si="2"/>
        <v>4870.83</v>
      </c>
    </row>
    <row r="23" spans="1:26" x14ac:dyDescent="0.25">
      <c r="A23" t="s">
        <v>134</v>
      </c>
      <c r="B23" t="s">
        <v>89</v>
      </c>
      <c r="C23" t="s">
        <v>88</v>
      </c>
      <c r="D23" t="s">
        <v>135</v>
      </c>
      <c r="E23" s="32">
        <v>98</v>
      </c>
      <c r="F23" s="33"/>
      <c r="G23" s="4"/>
      <c r="H23" s="4">
        <v>98</v>
      </c>
      <c r="I23" s="4"/>
      <c r="J23" s="33">
        <f>SUM(G23:G23:I23)</f>
        <v>98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56">
        <f t="shared" si="2"/>
        <v>4968.83</v>
      </c>
    </row>
    <row r="24" spans="1:26" x14ac:dyDescent="0.25">
      <c r="A24" t="s">
        <v>136</v>
      </c>
      <c r="B24" t="s">
        <v>92</v>
      </c>
      <c r="C24" t="s">
        <v>104</v>
      </c>
      <c r="D24" t="s">
        <v>137</v>
      </c>
      <c r="E24" s="32">
        <v>85.4</v>
      </c>
      <c r="F24" s="33"/>
      <c r="G24" s="4"/>
      <c r="H24" s="4"/>
      <c r="I24" s="4"/>
      <c r="J24" s="33">
        <f>SUM(G24:G24:I24)</f>
        <v>0</v>
      </c>
      <c r="K24" s="4">
        <v>85.4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85.4</v>
      </c>
      <c r="Y24" s="37"/>
      <c r="Z24" s="56">
        <f t="shared" si="2"/>
        <v>4883.43</v>
      </c>
    </row>
    <row r="25" spans="1:26" x14ac:dyDescent="0.25">
      <c r="A25" t="s">
        <v>138</v>
      </c>
      <c r="B25" t="s">
        <v>139</v>
      </c>
      <c r="C25" t="s">
        <v>104</v>
      </c>
      <c r="D25" t="s">
        <v>140</v>
      </c>
      <c r="E25" s="32"/>
      <c r="F25" s="33">
        <v>59.99</v>
      </c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>
        <v>59.99</v>
      </c>
      <c r="R25" s="4"/>
      <c r="S25" s="4"/>
      <c r="T25" s="4"/>
      <c r="U25" s="4"/>
      <c r="V25" s="4"/>
      <c r="W25" s="4"/>
      <c r="X25" s="4">
        <f t="shared" si="0"/>
        <v>59.99</v>
      </c>
      <c r="Y25" s="37">
        <v>10</v>
      </c>
      <c r="Z25" s="56">
        <f t="shared" si="2"/>
        <v>4823.4400000000005</v>
      </c>
    </row>
    <row r="26" spans="1:26" x14ac:dyDescent="0.25">
      <c r="A26" t="s">
        <v>141</v>
      </c>
      <c r="B26" t="s">
        <v>142</v>
      </c>
      <c r="C26" t="s">
        <v>143</v>
      </c>
      <c r="D26" t="s">
        <v>144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0"/>
        <v>35</v>
      </c>
      <c r="Y26" s="37"/>
      <c r="Z26" s="56">
        <f t="shared" si="2"/>
        <v>4788.4400000000005</v>
      </c>
    </row>
    <row r="27" spans="1:26" x14ac:dyDescent="0.25">
      <c r="A27" t="s">
        <v>145</v>
      </c>
      <c r="B27" t="s">
        <v>85</v>
      </c>
      <c r="C27" t="s">
        <v>86</v>
      </c>
      <c r="D27" t="s">
        <v>146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5</v>
      </c>
      <c r="Y27" s="37"/>
      <c r="Z27" s="55">
        <f t="shared" si="2"/>
        <v>4783.4400000000005</v>
      </c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41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55">
        <f t="shared" si="1"/>
        <v>0</v>
      </c>
    </row>
    <row r="36" spans="3:26" x14ac:dyDescent="0.25">
      <c r="C36" s="3" t="s">
        <v>11</v>
      </c>
      <c r="E36" s="31">
        <f>SUM(G36:I36)</f>
        <v>4009.14</v>
      </c>
      <c r="F36" s="39">
        <f>SUM(K36:V36)</f>
        <v>1373.62</v>
      </c>
      <c r="G36" s="31">
        <f t="shared" ref="G36:L36" si="3">SUM(G6:G35)</f>
        <v>3000</v>
      </c>
      <c r="H36" s="31">
        <f t="shared" si="3"/>
        <v>889.5</v>
      </c>
      <c r="I36" s="31">
        <f t="shared" si="3"/>
        <v>119.64</v>
      </c>
      <c r="J36" s="53">
        <f t="shared" si="3"/>
        <v>4009.14</v>
      </c>
      <c r="K36" s="17">
        <f t="shared" si="3"/>
        <v>482.79999999999995</v>
      </c>
      <c r="L36" s="17">
        <f t="shared" si="3"/>
        <v>0</v>
      </c>
      <c r="M36" s="17">
        <f t="shared" ref="M36:X36" si="4">SUM(M6:M35)</f>
        <v>92.43</v>
      </c>
      <c r="N36" s="17">
        <f t="shared" si="4"/>
        <v>425</v>
      </c>
      <c r="O36" s="17">
        <f t="shared" si="4"/>
        <v>0</v>
      </c>
      <c r="P36" s="17">
        <f t="shared" si="4"/>
        <v>0</v>
      </c>
      <c r="Q36" s="17">
        <f t="shared" si="4"/>
        <v>275.39</v>
      </c>
      <c r="R36" s="17">
        <f t="shared" si="4"/>
        <v>0</v>
      </c>
      <c r="S36" s="17">
        <f t="shared" si="4"/>
        <v>0</v>
      </c>
      <c r="T36" s="17">
        <f t="shared" si="4"/>
        <v>0</v>
      </c>
      <c r="U36" s="17">
        <f t="shared" si="4"/>
        <v>98</v>
      </c>
      <c r="V36" s="17">
        <f t="shared" si="4"/>
        <v>0</v>
      </c>
      <c r="W36" s="17">
        <f t="shared" si="4"/>
        <v>0</v>
      </c>
      <c r="X36" s="17">
        <f t="shared" si="4"/>
        <v>1373.6200000000001</v>
      </c>
      <c r="Y36" s="39">
        <f>SUM(Y6:Y31)</f>
        <v>10.45</v>
      </c>
      <c r="Z36" s="30"/>
    </row>
    <row r="37" spans="3:26" x14ac:dyDescent="0.25">
      <c r="E37" s="29"/>
      <c r="F37" s="30"/>
      <c r="J37" s="30"/>
      <c r="Y37" s="30"/>
      <c r="Z37" s="30"/>
    </row>
    <row r="38" spans="3:26" x14ac:dyDescent="0.25">
      <c r="C38" s="3" t="s">
        <v>67</v>
      </c>
      <c r="E38" s="32">
        <f>SUM(G38:I38)</f>
        <v>0</v>
      </c>
      <c r="F38" s="33">
        <f>Budget!H22</f>
        <v>0</v>
      </c>
      <c r="G38" s="4">
        <f>Budget!H34</f>
        <v>0</v>
      </c>
      <c r="H38" s="4">
        <f>Budget!H27</f>
        <v>0</v>
      </c>
      <c r="I38" s="4">
        <f>Budget!H25</f>
        <v>0</v>
      </c>
      <c r="J38" s="33"/>
      <c r="K38" s="4">
        <f>Budget!H7</f>
        <v>520</v>
      </c>
      <c r="L38" s="4">
        <f>Budget!H8</f>
        <v>20</v>
      </c>
      <c r="M38" s="4">
        <f>Budget!H12</f>
        <v>50</v>
      </c>
      <c r="N38" s="4">
        <f>Budget!H13</f>
        <v>350</v>
      </c>
      <c r="O38" s="4">
        <f>Budget!H14</f>
        <v>200</v>
      </c>
      <c r="P38" s="4">
        <f>Budget!H11</f>
        <v>120</v>
      </c>
      <c r="Q38" s="4">
        <f>Budget!H18</f>
        <v>200</v>
      </c>
      <c r="R38" s="4">
        <f>Budget!H21</f>
        <v>3010</v>
      </c>
      <c r="S38" s="4">
        <f>Budget!H15</f>
        <v>450</v>
      </c>
      <c r="T38" s="4">
        <f>Budget!H19</f>
        <v>100</v>
      </c>
      <c r="U38" s="4">
        <f>Budget!H16</f>
        <v>150</v>
      </c>
      <c r="V38" s="4">
        <f>Budget!H9</f>
        <v>150</v>
      </c>
      <c r="W38" s="4"/>
      <c r="X38" s="43"/>
      <c r="Y38" s="45"/>
      <c r="Z38" s="30"/>
    </row>
    <row r="39" spans="3:26" x14ac:dyDescent="0.25">
      <c r="E39" s="29"/>
      <c r="F39" s="30"/>
      <c r="J39" s="49"/>
      <c r="X39" s="47" t="s">
        <v>76</v>
      </c>
      <c r="Y39" s="48" t="s">
        <v>76</v>
      </c>
      <c r="Z39" s="30"/>
    </row>
    <row r="40" spans="3:26" ht="15.75" thickBot="1" x14ac:dyDescent="0.3">
      <c r="C40" s="3" t="s">
        <v>39</v>
      </c>
      <c r="E40" s="35">
        <f>E38-E36</f>
        <v>-4009.14</v>
      </c>
      <c r="F40" s="35">
        <f>F38-F36</f>
        <v>-1373.62</v>
      </c>
      <c r="G40" s="35">
        <f t="shared" ref="G40:V40" si="5">G38-G36</f>
        <v>-3000</v>
      </c>
      <c r="H40" s="35">
        <f t="shared" si="5"/>
        <v>-889.5</v>
      </c>
      <c r="I40" s="35">
        <f t="shared" si="5"/>
        <v>-119.64</v>
      </c>
      <c r="J40" s="35">
        <f t="shared" si="5"/>
        <v>-4009.14</v>
      </c>
      <c r="K40" s="35">
        <f t="shared" si="5"/>
        <v>37.200000000000045</v>
      </c>
      <c r="L40" s="35">
        <f t="shared" si="5"/>
        <v>20</v>
      </c>
      <c r="M40" s="35">
        <f t="shared" si="5"/>
        <v>-42.430000000000007</v>
      </c>
      <c r="N40" s="35">
        <f t="shared" si="5"/>
        <v>-75</v>
      </c>
      <c r="O40" s="35">
        <f t="shared" si="5"/>
        <v>200</v>
      </c>
      <c r="P40" s="35">
        <f t="shared" si="5"/>
        <v>120</v>
      </c>
      <c r="Q40" s="35">
        <f t="shared" si="5"/>
        <v>-75.389999999999986</v>
      </c>
      <c r="R40" s="35">
        <f t="shared" si="5"/>
        <v>3010</v>
      </c>
      <c r="S40" s="35">
        <f t="shared" si="5"/>
        <v>450</v>
      </c>
      <c r="T40" s="35">
        <f t="shared" si="5"/>
        <v>100</v>
      </c>
      <c r="U40" s="35">
        <f t="shared" si="5"/>
        <v>52</v>
      </c>
      <c r="V40" s="35">
        <f t="shared" si="5"/>
        <v>150</v>
      </c>
      <c r="W40" s="54"/>
      <c r="X40" s="44"/>
      <c r="Y40" s="46"/>
      <c r="Z40" s="40"/>
    </row>
    <row r="41" spans="3:26" ht="15.75" thickTop="1" x14ac:dyDescent="0.25"/>
    <row r="43" spans="3:26" x14ac:dyDescent="0.25">
      <c r="C43" s="3" t="s">
        <v>71</v>
      </c>
      <c r="E43" s="4">
        <f>E36-SUM(G36:I36)</f>
        <v>0</v>
      </c>
    </row>
    <row r="44" spans="3:26" x14ac:dyDescent="0.25">
      <c r="C44" s="3" t="s">
        <v>70</v>
      </c>
      <c r="E44" s="4">
        <f>F36-SUM(K36:V36)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2023-11-29T12:58:40Z</dcterms:modified>
  <cp:category/>
  <cp:contentStatus/>
</cp:coreProperties>
</file>