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7EE0772C-B0AA-46AD-A6AD-DFCDF4DE8F60}" xr6:coauthVersionLast="47" xr6:coauthVersionMax="47" xr10:uidLastSave="{00000000-0000-0000-0000-000000000000}"/>
  <bookViews>
    <workbookView xWindow="-120" yWindow="-120" windowWidth="20730" windowHeight="11160" tabRatio="459" firstSheet="1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3" i="15" l="1"/>
  <c r="Z24" i="15" s="1"/>
  <c r="Z25" i="15" s="1"/>
  <c r="Z20" i="15" l="1"/>
  <c r="Z21" i="15" s="1"/>
  <c r="Z22" i="15" s="1"/>
  <c r="Z14" i="15" l="1"/>
  <c r="Z15" i="15" s="1"/>
  <c r="Z16" i="15" s="1"/>
  <c r="Z17" i="15" s="1"/>
  <c r="Z18" i="15" s="1"/>
  <c r="Z19" i="15" s="1"/>
  <c r="S44" i="15"/>
  <c r="H24" i="3"/>
  <c r="H16" i="3"/>
  <c r="D16" i="3"/>
  <c r="L44" i="15"/>
  <c r="L42" i="15"/>
  <c r="B16" i="3" s="1"/>
  <c r="I42" i="15"/>
  <c r="H42" i="15"/>
  <c r="G42" i="15"/>
  <c r="Y42" i="15"/>
  <c r="M42" i="15"/>
  <c r="N42" i="15"/>
  <c r="O42" i="15"/>
  <c r="P42" i="15"/>
  <c r="Q42" i="15"/>
  <c r="R42" i="15"/>
  <c r="S42" i="15"/>
  <c r="T42" i="15"/>
  <c r="U42" i="15"/>
  <c r="V42" i="15"/>
  <c r="W42" i="15"/>
  <c r="K42" i="15"/>
  <c r="X39" i="15"/>
  <c r="X40" i="15"/>
  <c r="X38" i="15"/>
  <c r="X33" i="15"/>
  <c r="X26" i="15"/>
  <c r="X32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6" i="15"/>
  <c r="X37" i="15"/>
  <c r="X35" i="15"/>
  <c r="X34" i="15"/>
  <c r="X31" i="15"/>
  <c r="X28" i="15"/>
  <c r="X29" i="15"/>
  <c r="X30" i="15"/>
  <c r="X23" i="15"/>
  <c r="X24" i="15"/>
  <c r="X25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46" i="15" l="1"/>
  <c r="F16" i="3"/>
  <c r="J42" i="15"/>
  <c r="F42" i="15"/>
  <c r="H26" i="13" l="1"/>
  <c r="H20" i="13"/>
  <c r="H29" i="13" s="1"/>
  <c r="B27" i="3" l="1"/>
  <c r="U4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46" i="15"/>
  <c r="H28" i="3"/>
  <c r="B32" i="3" l="1"/>
  <c r="B7" i="3" l="1"/>
  <c r="X7" i="15" l="1"/>
  <c r="X6" i="15"/>
  <c r="X42" i="15" l="1"/>
  <c r="J46" i="15"/>
  <c r="Z6" i="15"/>
  <c r="Z7" i="15" s="1"/>
  <c r="Z8" i="15" s="1"/>
  <c r="Z9" i="15" s="1"/>
  <c r="Z10" i="15" s="1"/>
  <c r="Z11" i="15" s="1"/>
  <c r="Z12" i="15" s="1"/>
  <c r="Z13" i="15" s="1"/>
  <c r="R44" i="15" l="1"/>
  <c r="F44" i="15"/>
  <c r="H44" i="15"/>
  <c r="I44" i="15"/>
  <c r="V44" i="15"/>
  <c r="T44" i="15"/>
  <c r="Q44" i="15"/>
  <c r="P44" i="15"/>
  <c r="O44" i="15"/>
  <c r="N44" i="15"/>
  <c r="M44" i="15"/>
  <c r="K44" i="15"/>
  <c r="G44" i="15"/>
  <c r="B19" i="3"/>
  <c r="F19" i="3" s="1"/>
  <c r="B18" i="3"/>
  <c r="T46" i="15" l="1"/>
  <c r="I46" i="15"/>
  <c r="M46" i="15"/>
  <c r="Q46" i="15"/>
  <c r="N46" i="15"/>
  <c r="S46" i="15"/>
  <c r="H46" i="15"/>
  <c r="O46" i="15"/>
  <c r="K46" i="15"/>
  <c r="P46" i="15"/>
  <c r="V46" i="15"/>
  <c r="R46" i="15"/>
  <c r="E44" i="15"/>
  <c r="E50" i="15" l="1"/>
  <c r="B18" i="9"/>
  <c r="F46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2" i="15"/>
  <c r="G46" i="15"/>
  <c r="B12" i="3" l="1"/>
  <c r="B30" i="3" s="1"/>
  <c r="B17" i="9"/>
  <c r="C19" i="9" s="1"/>
  <c r="E49" i="15"/>
  <c r="E46" i="15"/>
  <c r="F12" i="3" l="1"/>
  <c r="B34" i="3"/>
  <c r="F30" i="3"/>
</calcChain>
</file>

<file path=xl/sharedStrings.xml><?xml version="1.0" encoding="utf-8"?>
<sst xmlns="http://schemas.openxmlformats.org/spreadsheetml/2006/main" count="193" uniqueCount="141">
  <si>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</si>
  <si>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</si>
  <si>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</si>
  <si>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</si>
  <si>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</si>
  <si>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</si>
  <si>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</si>
  <si>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</si>
  <si>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</si>
  <si>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</si>
  <si>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</si>
  <si>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</si>
  <si>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</si>
  <si>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</si>
  <si>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</si>
  <si>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</si>
  <si>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</si>
  <si>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</si>
  <si>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</si>
  <si>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</si>
  <si>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</si>
  <si>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</si>
  <si>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</si>
  <si>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</si>
  <si>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</si>
  <si>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</si>
  <si>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</si>
  <si>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</si>
  <si>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</si>
  <si>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</si>
  <si>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</si>
  <si>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</si>
  <si>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</si>
  <si>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</si>
  <si>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</si>
  <si>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</si>
  <si>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</si>
  <si>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</si>
  <si>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</si>
  <si>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</si>
  <si>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</si>
  <si>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</si>
  <si>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</si>
  <si>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</si>
  <si>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</si>
  <si>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</si>
  <si>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</si>
  <si>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</si>
  <si>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</si>
  <si>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</si>
  <si>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</si>
  <si>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</si>
  <si>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</si>
  <si>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</si>
  <si>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</si>
  <si>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</si>
  <si>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</si>
  <si>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</si>
  <si>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</si>
  <si>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</si>
  <si>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</si>
  <si>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</si>
  <si>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</si>
  <si>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</si>
  <si>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</si>
  <si>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</si>
  <si>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</si>
  <si>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</si>
  <si>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</si>
  <si>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</si>
  <si>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</si>
  <si>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</si>
  <si>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</si>
  <si>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</si>
  <si>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</si>
  <si>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</si>
  <si>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</si>
  <si>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</si>
  <si>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</si>
  <si>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</si>
  <si>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</si>
  <si>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</si>
  <si>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</si>
  <si>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</si>
  <si>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</si>
  <si>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</si>
  <si>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</si>
  <si>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</si>
  <si>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</si>
  <si>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</si>
  <si>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</si>
  <si>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</si>
  <si>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</si>
  <si>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</si>
  <si>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</si>
  <si>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</si>
  <si>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</si>
  <si>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</si>
  <si>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</si>
  <si>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</si>
  <si>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</si>
  <si>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</si>
  <si>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</si>
  <si>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</si>
  <si>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</si>
  <si>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</si>
  <si>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</si>
  <si>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</si>
  <si>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</si>
  <si>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</si>
  <si>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</si>
  <si>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</si>
  <si>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</si>
  <si>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</si>
  <si>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</si>
  <si>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</si>
  <si>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</si>
  <si>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</si>
  <si>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</si>
  <si>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</si>
  <si>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</si>
  <si>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</si>
  <si>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</si>
  <si>
    <t>13th June</t>
  </si>
  <si>
    <t>P24/25-13</t>
  </si>
  <si>
    <t>P24/25-14</t>
  </si>
  <si>
    <t>23rd June</t>
  </si>
  <si>
    <t>P24/25-15</t>
  </si>
  <si>
    <t>4 months</t>
  </si>
  <si>
    <t>4 months to 31st July 2024</t>
  </si>
  <si>
    <t>4th July</t>
  </si>
  <si>
    <t>Garton on the Wolds PC</t>
  </si>
  <si>
    <t>P24/25-16</t>
  </si>
  <si>
    <t>11th July</t>
  </si>
  <si>
    <t>P24/25-17</t>
  </si>
  <si>
    <t>23rd July</t>
  </si>
  <si>
    <t>P24/25-18</t>
  </si>
  <si>
    <t>Full Bank Reconciliation  - 31st July 2024</t>
  </si>
  <si>
    <t>Balance per Bank Statement 31st July 2024</t>
  </si>
  <si>
    <t>8th August</t>
  </si>
  <si>
    <t>P24/25-19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</si>
</sst>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0" borderId="6" xfId="0" applyNumberFormat="1" applyFon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137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138</v>
      </c>
      <c r="B7" s="25">
        <v>4918.32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4918.32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book'!E42</f>
        <v>3597.55</v>
      </c>
    </row>
    <row r="18" spans="1:3" ht="15.75" x14ac:dyDescent="0.25">
      <c r="A18" s="22" t="s">
        <v>8</v>
      </c>
      <c r="B18" s="25">
        <f>'Cash book'!F42</f>
        <v>2215.1</v>
      </c>
    </row>
    <row r="19" spans="1:3" ht="15.75" x14ac:dyDescent="0.25">
      <c r="A19" s="22" t="s">
        <v>9</v>
      </c>
      <c r="B19" s="18"/>
      <c r="C19" s="25">
        <f>B16+B17-B18</f>
        <v>4841.0400000000009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4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128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129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book'!G42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book'!I42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book'!H42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book'!K42</f>
        <v>294.8</v>
      </c>
      <c r="C15" s="8"/>
      <c r="D15" s="8">
        <f t="shared" ref="D15:D27" si="0">+H15*$H$1/12</f>
        <v>256.33333333333331</v>
      </c>
      <c r="E15" s="8"/>
      <c r="F15" s="8">
        <f t="shared" ref="F15:F28" si="1">-B15+D15</f>
        <v>-38.466666666666697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book'!L42</f>
        <v>130</v>
      </c>
      <c r="C16" s="8"/>
      <c r="D16" s="8">
        <f>Budget!H8</f>
        <v>312</v>
      </c>
      <c r="E16" s="8"/>
      <c r="F16" s="8">
        <f t="shared" si="1"/>
        <v>182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book'!V42</f>
        <v>54</v>
      </c>
      <c r="C17" s="8"/>
      <c r="D17" s="8">
        <f t="shared" si="0"/>
        <v>33.333333333333336</v>
      </c>
      <c r="E17" s="8"/>
      <c r="F17" s="8">
        <f t="shared" si="1"/>
        <v>-20.666666666666664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book'!N42</f>
        <v>560</v>
      </c>
      <c r="C18" s="8"/>
      <c r="D18" s="8">
        <f t="shared" si="0"/>
        <v>191.66666666666666</v>
      </c>
      <c r="E18" s="8"/>
      <c r="F18" s="8">
        <f t="shared" si="1"/>
        <v>-368.33333333333337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book'!M42</f>
        <v>20</v>
      </c>
      <c r="C19" s="8"/>
      <c r="D19" s="8">
        <f t="shared" si="0"/>
        <v>16.666666666666668</v>
      </c>
      <c r="E19" s="8"/>
      <c r="F19" s="8">
        <f t="shared" si="1"/>
        <v>-3.3333333333333321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book'!R42</f>
        <v>0</v>
      </c>
      <c r="C20" s="8"/>
      <c r="D20" s="8">
        <f t="shared" si="0"/>
        <v>1157</v>
      </c>
      <c r="E20" s="8"/>
      <c r="F20" s="8">
        <f t="shared" si="1"/>
        <v>1157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book'!O42</f>
        <v>0</v>
      </c>
      <c r="C21" s="8"/>
      <c r="D21" s="8">
        <f t="shared" si="0"/>
        <v>70</v>
      </c>
      <c r="E21" s="8"/>
      <c r="F21" s="8">
        <f t="shared" si="1"/>
        <v>70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book'!P42</f>
        <v>180</v>
      </c>
      <c r="C22" s="8"/>
      <c r="D22" s="8">
        <f t="shared" si="0"/>
        <v>40</v>
      </c>
      <c r="E22" s="8"/>
      <c r="F22" s="8">
        <f t="shared" si="1"/>
        <v>-140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book'!Q42</f>
        <v>184.8</v>
      </c>
      <c r="C23" s="8"/>
      <c r="D23" s="8">
        <f t="shared" si="0"/>
        <v>78.333333333333329</v>
      </c>
      <c r="E23" s="8"/>
      <c r="F23" s="8">
        <f t="shared" si="1"/>
        <v>-106.46666666666668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book'!S42</f>
        <v>0</v>
      </c>
      <c r="C24" s="8"/>
      <c r="D24" s="8">
        <f t="shared" si="0"/>
        <v>266.66666666666669</v>
      </c>
      <c r="E24" s="8"/>
      <c r="F24" s="8">
        <f t="shared" si="1"/>
        <v>266.66666666666669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book'!T42</f>
        <v>0</v>
      </c>
      <c r="C25" s="8"/>
      <c r="D25" s="8">
        <f t="shared" si="0"/>
        <v>33.333333333333336</v>
      </c>
      <c r="E25" s="8"/>
      <c r="F25" s="8">
        <f t="shared" si="1"/>
        <v>33.333333333333336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book'!U42</f>
        <v>791.5</v>
      </c>
      <c r="C26" s="8"/>
      <c r="D26" s="8">
        <f t="shared" si="0"/>
        <v>66.666666666666671</v>
      </c>
      <c r="E26" s="8"/>
      <c r="F26" s="8">
        <f t="shared" si="1"/>
        <v>-724.83333333333337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book'!U43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2215.1</v>
      </c>
      <c r="C28" s="8"/>
      <c r="D28" s="16">
        <f>SUM(D15:D27)</f>
        <v>2522</v>
      </c>
      <c r="E28" s="8"/>
      <c r="F28" s="16">
        <f t="shared" si="1"/>
        <v>306.90000000000009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1382.4500000000003</v>
      </c>
      <c r="C30" s="8"/>
      <c r="D30" s="34">
        <f>+D12-D28</f>
        <v>-2522</v>
      </c>
      <c r="E30" s="8"/>
      <c r="F30" s="34">
        <f>+B30-D30</f>
        <v>3904.4500000000003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4841.0400000000009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0"/>
  <sheetViews>
    <sheetView tabSelected="1" workbookViewId="0">
      <pane ySplit="3" topLeftCell="A14" activePane="bottomLeft" state="frozen"/>
      <selection activeCell="H1" sqref="H1"/>
      <selection pane="bottomLeft" activeCell="A27" sqref="A27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40" si="0">SUM(K6:V6)</f>
        <v>0</v>
      </c>
      <c r="Y6" s="36"/>
      <c r="Z6" s="53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25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37">
        <f t="shared" si="1"/>
        <v>5864.76</v>
      </c>
    </row>
    <row r="14" spans="1:26" x14ac:dyDescent="0.25">
      <c r="A14" t="s">
        <v>108</v>
      </c>
      <c r="B14" t="s">
        <v>85</v>
      </c>
      <c r="C14" t="s">
        <v>88</v>
      </c>
      <c r="D14" t="s">
        <v>109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49.68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75.680000000000007</v>
      </c>
      <c r="Y14" s="37"/>
      <c r="Z14" s="37">
        <f t="shared" si="1"/>
        <v>5789.08</v>
      </c>
    </row>
    <row r="15" spans="1:26" x14ac:dyDescent="0.25">
      <c r="B15" t="s">
        <v>82</v>
      </c>
      <c r="C15" t="s">
        <v>88</v>
      </c>
      <c r="D15" t="s">
        <v>110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37">
        <f t="shared" si="1"/>
        <v>5774.68</v>
      </c>
    </row>
    <row r="16" spans="1:26" x14ac:dyDescent="0.25">
      <c r="A16" t="s">
        <v>111</v>
      </c>
      <c r="B16" t="s">
        <v>112</v>
      </c>
      <c r="C16" t="s">
        <v>88</v>
      </c>
      <c r="D16" t="s">
        <v>113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37">
        <f t="shared" si="1"/>
        <v>5334.68</v>
      </c>
    </row>
    <row r="17" spans="1:26" x14ac:dyDescent="0.25">
      <c r="A17" t="s">
        <v>114</v>
      </c>
      <c r="B17" t="s">
        <v>115</v>
      </c>
      <c r="C17" t="s">
        <v>88</v>
      </c>
      <c r="D17" t="s">
        <v>116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37">
        <f t="shared" si="1"/>
        <v>5298.68</v>
      </c>
    </row>
    <row r="18" spans="1:26" x14ac:dyDescent="0.25">
      <c r="A18" t="s">
        <v>117</v>
      </c>
      <c r="B18" t="s">
        <v>80</v>
      </c>
      <c r="C18" t="s">
        <v>118</v>
      </c>
      <c r="D18" t="s">
        <v>119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 t="shared" si="1"/>
        <v>5293.68</v>
      </c>
    </row>
    <row r="19" spans="1:26" x14ac:dyDescent="0.25">
      <c r="A19" t="s">
        <v>120</v>
      </c>
      <c r="B19" t="s">
        <v>121</v>
      </c>
      <c r="C19" t="s">
        <v>88</v>
      </c>
      <c r="D19" t="s">
        <v>122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37">
        <f t="shared" si="1"/>
        <v>5113.68</v>
      </c>
    </row>
    <row r="20" spans="1:26" x14ac:dyDescent="0.25">
      <c r="A20" t="s">
        <v>123</v>
      </c>
      <c r="B20" t="s">
        <v>85</v>
      </c>
      <c r="C20" s="51" t="s">
        <v>88</v>
      </c>
      <c r="D20" t="s">
        <v>124</v>
      </c>
      <c r="E20" s="32"/>
      <c r="F20" s="33">
        <v>77.28</v>
      </c>
      <c r="G20" s="4"/>
      <c r="H20" s="4"/>
      <c r="I20" s="4"/>
      <c r="J20" s="33">
        <f>SUM(G20:G20:I20)</f>
        <v>0</v>
      </c>
      <c r="K20" s="4">
        <v>51.28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77.28</v>
      </c>
      <c r="Y20" s="37"/>
      <c r="Z20" s="37">
        <f t="shared" si="1"/>
        <v>5036.4000000000005</v>
      </c>
    </row>
    <row r="21" spans="1:26" x14ac:dyDescent="0.25">
      <c r="B21" t="s">
        <v>82</v>
      </c>
      <c r="C21" t="s">
        <v>88</v>
      </c>
      <c r="D21" t="s">
        <v>125</v>
      </c>
      <c r="E21" s="32"/>
      <c r="F21" s="33">
        <v>12.8</v>
      </c>
      <c r="G21" s="4"/>
      <c r="H21" s="4"/>
      <c r="I21" s="4"/>
      <c r="J21" s="33">
        <f>SUM(G21:G21:I21)</f>
        <v>0</v>
      </c>
      <c r="K21" s="4">
        <v>12.8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12.8</v>
      </c>
      <c r="Y21" s="37"/>
      <c r="Z21" s="37">
        <f t="shared" si="1"/>
        <v>5023.6000000000004</v>
      </c>
    </row>
    <row r="22" spans="1:26" x14ac:dyDescent="0.25">
      <c r="A22" t="s">
        <v>126</v>
      </c>
      <c r="B22" t="s">
        <v>80</v>
      </c>
      <c r="C22" t="s">
        <v>118</v>
      </c>
      <c r="D22" t="s">
        <v>127</v>
      </c>
      <c r="E22" s="32"/>
      <c r="F22" s="33">
        <v>5</v>
      </c>
      <c r="G22" s="4"/>
      <c r="H22" s="4"/>
      <c r="I22" s="4"/>
      <c r="J22" s="33">
        <f>SUM(G22:G22:I22)</f>
        <v>0</v>
      </c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5</v>
      </c>
      <c r="Y22" s="37"/>
      <c r="Z22" s="37">
        <f t="shared" si="1"/>
        <v>5018.6000000000004</v>
      </c>
    </row>
    <row r="23" spans="1:26" x14ac:dyDescent="0.25">
      <c r="A23" t="s">
        <v>130</v>
      </c>
      <c r="B23" t="s">
        <v>131</v>
      </c>
      <c r="C23" t="s">
        <v>88</v>
      </c>
      <c r="D23" t="s">
        <v>132</v>
      </c>
      <c r="E23" s="32"/>
      <c r="F23" s="33">
        <v>18</v>
      </c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18</v>
      </c>
      <c r="W23" s="4"/>
      <c r="X23" s="4">
        <f t="shared" si="0"/>
        <v>18</v>
      </c>
      <c r="Y23" s="37"/>
      <c r="Z23" s="37">
        <f t="shared" si="1"/>
        <v>5000.6000000000004</v>
      </c>
    </row>
    <row r="24" spans="1:26" x14ac:dyDescent="0.25">
      <c r="A24" t="s">
        <v>133</v>
      </c>
      <c r="B24" t="s">
        <v>85</v>
      </c>
      <c r="C24" t="s">
        <v>88</v>
      </c>
      <c r="D24" t="s">
        <v>134</v>
      </c>
      <c r="E24" s="32"/>
      <c r="F24" s="33">
        <v>77.28</v>
      </c>
      <c r="G24" s="4"/>
      <c r="H24" s="4"/>
      <c r="I24" s="4"/>
      <c r="J24" s="33">
        <f>SUM(G24:G24:I24)</f>
        <v>0</v>
      </c>
      <c r="K24" s="4">
        <v>51.28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77.28</v>
      </c>
      <c r="Y24" s="37"/>
      <c r="Z24" s="37">
        <f t="shared" si="1"/>
        <v>4923.3200000000006</v>
      </c>
    </row>
    <row r="25" spans="1:26" x14ac:dyDescent="0.25">
      <c r="A25" t="s">
        <v>135</v>
      </c>
      <c r="B25" t="s">
        <v>80</v>
      </c>
      <c r="C25" t="s">
        <v>88</v>
      </c>
      <c r="D25" t="s">
        <v>136</v>
      </c>
      <c r="E25" s="32"/>
      <c r="F25" s="33">
        <v>5</v>
      </c>
      <c r="G25" s="4"/>
      <c r="H25" s="4"/>
      <c r="I25" s="4"/>
      <c r="J25" s="33">
        <f>SUM(G25:G25:I25)</f>
        <v>0</v>
      </c>
      <c r="K25" s="4"/>
      <c r="L25" s="4"/>
      <c r="M25" s="4">
        <v>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5</v>
      </c>
      <c r="Y25" s="37"/>
      <c r="Z25" s="58">
        <f t="shared" si="1"/>
        <v>4918.3200000000006</v>
      </c>
    </row>
    <row r="26" spans="1:26" x14ac:dyDescent="0.25">
      <c r="A26" t="s">
        <v>139</v>
      </c>
      <c r="B26" t="s">
        <v>85</v>
      </c>
      <c r="C26" t="s">
        <v>88</v>
      </c>
      <c r="D26" t="s">
        <v>140</v>
      </c>
      <c r="E26" s="32"/>
      <c r="F26" s="33">
        <v>77.28</v>
      </c>
      <c r="G26" s="4"/>
      <c r="H26" s="4"/>
      <c r="I26" s="4"/>
      <c r="J26" s="33"/>
      <c r="K26" s="4">
        <v>51.28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77.28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0</v>
      </c>
      <c r="Y30" s="33"/>
      <c r="Z30" s="37"/>
    </row>
    <row r="31" spans="1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0"/>
        <v>0</v>
      </c>
      <c r="Y31" s="33"/>
      <c r="Z31" s="37"/>
    </row>
    <row r="32" spans="1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3:26" x14ac:dyDescent="0.25">
      <c r="E35" s="32"/>
      <c r="F35" s="33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37"/>
    </row>
    <row r="36" spans="3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3:26" x14ac:dyDescent="0.25">
      <c r="E37" s="32"/>
      <c r="F37" s="33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3:26" x14ac:dyDescent="0.25">
      <c r="E38" s="32"/>
      <c r="F38" s="33"/>
      <c r="G38" s="4"/>
      <c r="H38" s="4"/>
      <c r="I38" s="4"/>
      <c r="J38" s="3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56"/>
    </row>
    <row r="39" spans="3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56"/>
    </row>
    <row r="40" spans="3:26" x14ac:dyDescent="0.25">
      <c r="E40" s="32"/>
      <c r="F40" s="33"/>
      <c r="G40" s="4"/>
      <c r="H40" s="4"/>
      <c r="I40" s="4"/>
      <c r="J40" s="3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57"/>
    </row>
    <row r="41" spans="3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1"/>
      <c r="Y41" s="33"/>
      <c r="Z41" s="55"/>
    </row>
    <row r="42" spans="3:26" x14ac:dyDescent="0.25">
      <c r="C42" s="3" t="s">
        <v>11</v>
      </c>
      <c r="E42" s="31">
        <f>SUM(G42:I42)</f>
        <v>3597.55</v>
      </c>
      <c r="F42" s="39">
        <f>SUM(K42:V42)</f>
        <v>2215.1</v>
      </c>
      <c r="G42" s="31">
        <f t="shared" ref="G42:L42" si="2">SUM(G6:G40)</f>
        <v>3471</v>
      </c>
      <c r="H42" s="31">
        <f t="shared" si="2"/>
        <v>0</v>
      </c>
      <c r="I42" s="31">
        <f t="shared" si="2"/>
        <v>126.55</v>
      </c>
      <c r="J42" s="53">
        <f t="shared" si="2"/>
        <v>3597.55</v>
      </c>
      <c r="K42" s="17">
        <f t="shared" si="2"/>
        <v>294.8</v>
      </c>
      <c r="L42" s="17">
        <f t="shared" si="2"/>
        <v>130</v>
      </c>
      <c r="M42" s="17">
        <f t="shared" ref="M42:W42" si="3">SUM(M6:M40)</f>
        <v>20</v>
      </c>
      <c r="N42" s="17">
        <f t="shared" si="3"/>
        <v>560</v>
      </c>
      <c r="O42" s="17">
        <f t="shared" si="3"/>
        <v>0</v>
      </c>
      <c r="P42" s="17">
        <f t="shared" si="3"/>
        <v>180</v>
      </c>
      <c r="Q42" s="17">
        <f t="shared" si="3"/>
        <v>184.8</v>
      </c>
      <c r="R42" s="17">
        <f t="shared" si="3"/>
        <v>0</v>
      </c>
      <c r="S42" s="17">
        <f t="shared" si="3"/>
        <v>0</v>
      </c>
      <c r="T42" s="17">
        <f t="shared" si="3"/>
        <v>0</v>
      </c>
      <c r="U42" s="17">
        <f t="shared" si="3"/>
        <v>791.5</v>
      </c>
      <c r="V42" s="17">
        <f t="shared" si="3"/>
        <v>54</v>
      </c>
      <c r="W42" s="17">
        <f t="shared" si="3"/>
        <v>0</v>
      </c>
      <c r="X42" s="17">
        <f>SUM(X6:X40)</f>
        <v>2215.1000000000004</v>
      </c>
      <c r="Y42" s="39">
        <f>SUM(Y6:Y40)</f>
        <v>26</v>
      </c>
      <c r="Z42" s="30"/>
    </row>
    <row r="43" spans="3:26" x14ac:dyDescent="0.25">
      <c r="E43" s="29"/>
      <c r="F43" s="30"/>
      <c r="J43" s="30"/>
      <c r="Y43" s="30"/>
      <c r="Z43" s="30"/>
    </row>
    <row r="44" spans="3:26" x14ac:dyDescent="0.25">
      <c r="C44" s="3" t="s">
        <v>90</v>
      </c>
      <c r="E44" s="32">
        <f>SUM(G44:I44)</f>
        <v>0</v>
      </c>
      <c r="F44" s="33">
        <f>Budget!H21</f>
        <v>0</v>
      </c>
      <c r="G44" s="4">
        <f>Budget!H33</f>
        <v>0</v>
      </c>
      <c r="H44" s="4">
        <f>Budget!H26</f>
        <v>0</v>
      </c>
      <c r="I44" s="4">
        <f>Budget!H24</f>
        <v>0</v>
      </c>
      <c r="J44" s="33"/>
      <c r="K44" s="4">
        <f>Budget!H7</f>
        <v>769</v>
      </c>
      <c r="L44" s="4">
        <f>Budget!H8</f>
        <v>312</v>
      </c>
      <c r="M44" s="4">
        <f>Budget!H12</f>
        <v>50</v>
      </c>
      <c r="N44" s="4">
        <f>Budget!H13</f>
        <v>425</v>
      </c>
      <c r="O44" s="4">
        <f>Budget!H14</f>
        <v>210</v>
      </c>
      <c r="P44" s="4">
        <f>Budget!H11</f>
        <v>120</v>
      </c>
      <c r="Q44" s="4">
        <f>Budget!H17</f>
        <v>235</v>
      </c>
      <c r="R44" s="4">
        <f>Budget!H20</f>
        <v>3471</v>
      </c>
      <c r="S44" s="4">
        <f>Budget!H16</f>
        <v>800</v>
      </c>
      <c r="T44" s="4">
        <f>Budget!H18</f>
        <v>100</v>
      </c>
      <c r="U44" s="4">
        <f>Budget!H15</f>
        <v>200</v>
      </c>
      <c r="V44" s="4">
        <f>Budget!H9</f>
        <v>100</v>
      </c>
      <c r="W44" s="4"/>
      <c r="X44" s="43"/>
      <c r="Y44" s="45"/>
      <c r="Z44" s="30"/>
    </row>
    <row r="45" spans="3:26" x14ac:dyDescent="0.25">
      <c r="E45" s="29"/>
      <c r="F45" s="30"/>
      <c r="J45" s="49"/>
      <c r="X45" s="47" t="s">
        <v>71</v>
      </c>
      <c r="Y45" s="48" t="s">
        <v>71</v>
      </c>
      <c r="Z45" s="30"/>
    </row>
    <row r="46" spans="3:26" ht="15.75" thickBot="1" x14ac:dyDescent="0.3">
      <c r="C46" s="3" t="s">
        <v>37</v>
      </c>
      <c r="E46" s="35">
        <f>E44-E42</f>
        <v>-3597.55</v>
      </c>
      <c r="F46" s="35">
        <f>F44-F42</f>
        <v>-2215.1</v>
      </c>
      <c r="G46" s="35">
        <f t="shared" ref="G46:V46" si="4">G44-G42</f>
        <v>-3471</v>
      </c>
      <c r="H46" s="35">
        <f t="shared" si="4"/>
        <v>0</v>
      </c>
      <c r="I46" s="35">
        <f t="shared" si="4"/>
        <v>-126.55</v>
      </c>
      <c r="J46" s="35">
        <f t="shared" si="4"/>
        <v>-3597.55</v>
      </c>
      <c r="K46" s="35">
        <f t="shared" si="4"/>
        <v>474.2</v>
      </c>
      <c r="L46" s="35">
        <f t="shared" si="4"/>
        <v>182</v>
      </c>
      <c r="M46" s="35">
        <f t="shared" si="4"/>
        <v>30</v>
      </c>
      <c r="N46" s="35">
        <f t="shared" si="4"/>
        <v>-135</v>
      </c>
      <c r="O46" s="35">
        <f t="shared" si="4"/>
        <v>210</v>
      </c>
      <c r="P46" s="35">
        <f t="shared" si="4"/>
        <v>-60</v>
      </c>
      <c r="Q46" s="35">
        <f t="shared" si="4"/>
        <v>50.199999999999989</v>
      </c>
      <c r="R46" s="35">
        <f t="shared" si="4"/>
        <v>3471</v>
      </c>
      <c r="S46" s="35">
        <f t="shared" si="4"/>
        <v>800</v>
      </c>
      <c r="T46" s="35">
        <f t="shared" si="4"/>
        <v>100</v>
      </c>
      <c r="U46" s="35">
        <f t="shared" si="4"/>
        <v>-591.5</v>
      </c>
      <c r="V46" s="35">
        <f t="shared" si="4"/>
        <v>46</v>
      </c>
      <c r="W46" s="54"/>
      <c r="X46" s="44"/>
      <c r="Y46" s="46"/>
      <c r="Z46" s="40"/>
    </row>
    <row r="47" spans="3:26" ht="15.75" thickTop="1" x14ac:dyDescent="0.25"/>
    <row r="49" spans="3:5" x14ac:dyDescent="0.25">
      <c r="C49" s="3" t="s">
        <v>66</v>
      </c>
      <c r="E49" s="4">
        <f>E42-SUM(G42:I42)</f>
        <v>0</v>
      </c>
    </row>
    <row r="50" spans="3:5" x14ac:dyDescent="0.25">
      <c r="C50" s="3" t="s">
        <v>65</v>
      </c>
      <c r="E50" s="4">
        <f>F42-SUM(K42:V42)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2023-09-14T09:48:02Z</cp:lastPrinted>
  <dcterms:created xsi:type="dcterms:W3CDTF">2011-06-26T08:01:14Z</dcterms:created>
  <dcterms:modified xsi:type="dcterms:W3CDTF">2024-08-28T10:34:26Z</dcterms:modified>
  <cp:category/>
  <cp:contentStatus/>
</cp:coreProperties>
</file>