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4\"/>
    </mc:Choice>
  </mc:AlternateContent>
  <xr:revisionPtr revIDLastSave="0" documentId="13_ncr:1_{C8812D66-A14E-4D4B-826D-D98939E881C8}" xr6:coauthVersionLast="47" xr6:coauthVersionMax="47" xr10:uidLastSave="{00000000-0000-0000-0000-000000000000}"/>
  <bookViews>
    <workbookView xWindow="-120" yWindow="-120" windowWidth="20730" windowHeight="11160" tabRatio="459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8" i="15" l="1"/>
  <c r="Z38" i="15" s="1"/>
  <c r="Z36" i="15"/>
  <c r="Z37" i="15" s="1"/>
  <c r="X33" i="15"/>
  <c r="X26" i="15"/>
  <c r="X32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H24" i="3"/>
  <c r="K40" i="15"/>
  <c r="I40" i="15"/>
  <c r="H40" i="15"/>
  <c r="G40" i="15"/>
  <c r="M40" i="15"/>
  <c r="N40" i="15"/>
  <c r="O40" i="15"/>
  <c r="P40" i="15"/>
  <c r="Q40" i="15"/>
  <c r="R40" i="15"/>
  <c r="S40" i="15"/>
  <c r="T40" i="15"/>
  <c r="U40" i="15"/>
  <c r="V40" i="15"/>
  <c r="W40" i="15"/>
  <c r="L40" i="15"/>
  <c r="X36" i="15"/>
  <c r="X37" i="15"/>
  <c r="X35" i="15"/>
  <c r="X34" i="15"/>
  <c r="X31" i="15"/>
  <c r="X28" i="15"/>
  <c r="X29" i="15"/>
  <c r="X30" i="15"/>
  <c r="X23" i="15"/>
  <c r="X24" i="15"/>
  <c r="X25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J40" i="15" l="1"/>
  <c r="F40" i="15"/>
  <c r="Y40" i="15"/>
  <c r="H27" i="13" l="1"/>
  <c r="H21" i="13"/>
  <c r="H30" i="13" s="1"/>
  <c r="B27" i="3" l="1"/>
  <c r="U42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6" i="3"/>
  <c r="H15" i="3"/>
  <c r="B26" i="3" l="1"/>
  <c r="F26" i="3" s="1"/>
  <c r="U44" i="15"/>
  <c r="H28" i="3"/>
  <c r="B32" i="3" l="1"/>
  <c r="B7" i="3" l="1"/>
  <c r="X7" i="15" l="1"/>
  <c r="X6" i="15"/>
  <c r="X40" i="15" l="1"/>
  <c r="J44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l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Z33" i="15" s="1"/>
  <c r="Z34" i="15" s="1"/>
  <c r="Z35" i="15" s="1"/>
  <c r="R42" i="15"/>
  <c r="F42" i="15"/>
  <c r="H42" i="15"/>
  <c r="I42" i="15"/>
  <c r="V42" i="15"/>
  <c r="T42" i="15"/>
  <c r="S42" i="15"/>
  <c r="Q42" i="15"/>
  <c r="P42" i="15"/>
  <c r="O42" i="15"/>
  <c r="N42" i="15"/>
  <c r="M42" i="15"/>
  <c r="L42" i="15"/>
  <c r="K42" i="15"/>
  <c r="G42" i="15"/>
  <c r="B19" i="3"/>
  <c r="F19" i="3" s="1"/>
  <c r="B18" i="3"/>
  <c r="T44" i="15" l="1"/>
  <c r="I44" i="15"/>
  <c r="M44" i="15"/>
  <c r="Q44" i="15"/>
  <c r="N44" i="15"/>
  <c r="S44" i="15"/>
  <c r="H44" i="15"/>
  <c r="O44" i="15"/>
  <c r="K44" i="15"/>
  <c r="L44" i="15"/>
  <c r="P44" i="15"/>
  <c r="V44" i="15"/>
  <c r="R44" i="15"/>
  <c r="E42" i="15"/>
  <c r="E48" i="15" l="1"/>
  <c r="B18" i="9"/>
  <c r="F44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40" i="15"/>
  <c r="G44" i="15"/>
  <c r="B12" i="3" l="1"/>
  <c r="B30" i="3" s="1"/>
  <c r="B17" i="9"/>
  <c r="C19" i="9" s="1"/>
  <c r="E47" i="15"/>
  <c r="E44" i="15"/>
  <c r="F12" i="3" l="1"/>
  <c r="B34" i="3"/>
  <c r="F30" i="3"/>
</calcChain>
</file>

<file path=xl/sharedStrings.xml><?xml version="1.0" encoding="utf-8"?>
<sst xmlns="http://schemas.openxmlformats.org/spreadsheetml/2006/main" count="246" uniqueCount="173">
  <si>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</si>
  <si>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</si>
  <si>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</si>
  <si>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</si>
  <si>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</si>
  <si>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</si>
  <si>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</si>
  <si>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</si>
  <si>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</si>
  <si>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</si>
  <si>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</si>
  <si>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</si>
  <si>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</si>
  <si>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</si>
  <si>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</si>
  <si>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</si>
  <si>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</si>
  <si>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</si>
  <si>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</si>
  <si>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</si>
  <si>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</si>
  <si>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</si>
  <si>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</si>
  <si>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</si>
  <si>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</si>
  <si>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</si>
  <si>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</si>
  <si>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</si>
  <si>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</si>
  <si>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</si>
  <si>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</si>
  <si>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</si>
  <si>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</si>
  <si>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</si>
  <si>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</si>
  <si>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</si>
  <si>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</si>
  <si>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</si>
  <si>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</si>
  <si>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</si>
  <si>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</si>
  <si>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</si>
  <si>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</si>
  <si>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</si>
  <si>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</si>
  <si>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</si>
  <si>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</si>
  <si>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</si>
  <si>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</si>
  <si>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</si>
  <si>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</si>
  <si>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</si>
  <si>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</si>
  <si>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</si>
  <si>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</si>
  <si>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</si>
  <si>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</si>
  <si>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</si>
  <si>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</si>
  <si>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</si>
  <si>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</si>
  <si>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</si>
  <si>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</si>
  <si>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</si>
  <si>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</si>
  <si>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</si>
  <si>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</si>
  <si>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</si>
  <si>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</si>
  <si>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</si>
  <si>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</si>
  <si>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</si>
  <si>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</si>
  <si>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</si>
  <si>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</si>
  <si>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</si>
  <si>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</si>
  <si>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</si>
  <si>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</si>
  <si>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</si>
  <si>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</si>
  <si>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</si>
  <si>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</si>
  <si>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</si>
  <si>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</si>
  <si>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</si>
  <si>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</si>
  <si>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</si>
  <si>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</si>
  <si>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</si>
  <si>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Richard Dixon</t>
  </si>
  <si>
    <t>12th May</t>
  </si>
  <si>
    <t>Catherine Simpson</t>
  </si>
  <si>
    <t>23rd May</t>
  </si>
  <si>
    <t>23rd June</t>
  </si>
  <si>
    <t>SLCC</t>
  </si>
  <si>
    <t>Opening Balance 1st April 2023</t>
  </si>
  <si>
    <t>BUDGET 2023/24</t>
  </si>
  <si>
    <t>SLA for street lighting</t>
  </si>
  <si>
    <t>Suggested precept for 2023/24</t>
  </si>
  <si>
    <t>Street Lighting</t>
  </si>
  <si>
    <t>13th April</t>
  </si>
  <si>
    <t>R23/24-1</t>
  </si>
  <si>
    <t>14th April</t>
  </si>
  <si>
    <t>Online</t>
  </si>
  <si>
    <t>P23/24-1</t>
  </si>
  <si>
    <t>P23/24-2</t>
  </si>
  <si>
    <t>28th April</t>
  </si>
  <si>
    <t>P23/24-3</t>
  </si>
  <si>
    <t>P23/24-4</t>
  </si>
  <si>
    <t>22nd May</t>
  </si>
  <si>
    <t>P23/24-5</t>
  </si>
  <si>
    <t>P23/24-6</t>
  </si>
  <si>
    <t>12th June</t>
  </si>
  <si>
    <t>P23/24-7</t>
  </si>
  <si>
    <t>P23/24-8</t>
  </si>
  <si>
    <t>23rd July</t>
  </si>
  <si>
    <t>31st July</t>
  </si>
  <si>
    <t>C G Dyson</t>
  </si>
  <si>
    <t>P23/24-9</t>
  </si>
  <si>
    <t>P23/24-10</t>
  </si>
  <si>
    <t>R23/24-2</t>
  </si>
  <si>
    <t>23rd August</t>
  </si>
  <si>
    <t>P23/24-11</t>
  </si>
  <si>
    <t>23rd September</t>
  </si>
  <si>
    <t>P23/24-12</t>
  </si>
  <si>
    <t>12th October</t>
  </si>
  <si>
    <t>P23/24-13</t>
  </si>
  <si>
    <t>23rd October</t>
  </si>
  <si>
    <t>P23/24-14</t>
  </si>
  <si>
    <t>24th October</t>
  </si>
  <si>
    <t>R23/24-3</t>
  </si>
  <si>
    <t>7th November</t>
  </si>
  <si>
    <t>R23/24-4</t>
  </si>
  <si>
    <t>9th November</t>
  </si>
  <si>
    <t>P23/24-15</t>
  </si>
  <si>
    <t>17th November</t>
  </si>
  <si>
    <t>CMB Computers</t>
  </si>
  <si>
    <t>P23/24-16</t>
  </si>
  <si>
    <t>22nd November</t>
  </si>
  <si>
    <t>Information Commissioner</t>
  </si>
  <si>
    <t>Direct debit</t>
  </si>
  <si>
    <t>P23/24-17</t>
  </si>
  <si>
    <t>23rd November</t>
  </si>
  <si>
    <t>P23/24-18</t>
  </si>
  <si>
    <t>2nd December</t>
  </si>
  <si>
    <t>P23/24-19</t>
  </si>
  <si>
    <t>7th December</t>
  </si>
  <si>
    <t>St John's Church</t>
  </si>
  <si>
    <t>P23/24-20</t>
  </si>
  <si>
    <t>23rd December</t>
  </si>
  <si>
    <t>P23/24-21</t>
  </si>
  <si>
    <t>30th December</t>
  </si>
  <si>
    <t>Zurich</t>
  </si>
  <si>
    <t xml:space="preserve">29th January </t>
  </si>
  <si>
    <t>P23/24-22</t>
  </si>
  <si>
    <t>P23/24-23</t>
  </si>
  <si>
    <t xml:space="preserve">12th January </t>
  </si>
  <si>
    <t>P23/24-24</t>
  </si>
  <si>
    <t>30th January</t>
  </si>
  <si>
    <t>P23/24-25</t>
  </si>
  <si>
    <t>23rd January</t>
  </si>
  <si>
    <t>P23/24-23a</t>
  </si>
  <si>
    <t>Full Bank Reconciliation  - 29th February 2024</t>
  </si>
  <si>
    <t>Balance per Bank Statement 29th February 2024</t>
  </si>
  <si>
    <t>9th February</t>
  </si>
  <si>
    <t>16th February</t>
  </si>
  <si>
    <t>23rd February</t>
  </si>
  <si>
    <t>11 months to 29th February 2024</t>
  </si>
  <si>
    <t>11 months</t>
  </si>
  <si>
    <t>P23/24-26</t>
  </si>
  <si>
    <t>P23/24-27</t>
  </si>
  <si>
    <t>P23/24-28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</si>
</sst>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2" borderId="6" xfId="0" applyNumberFormat="1" applyFont="1" applyFill="1" applyBorder="1"/>
    <xf numFmtId="2" fontId="1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18" sqref="B1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163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164</v>
      </c>
      <c r="B7" s="25">
        <v>3521.63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3521.63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96</v>
      </c>
      <c r="B16" s="25">
        <v>2147.92</v>
      </c>
    </row>
    <row r="17" spans="1:3" ht="15.75" x14ac:dyDescent="0.25">
      <c r="A17" s="22" t="s">
        <v>7</v>
      </c>
      <c r="B17" s="25">
        <f>'Cash book'!E40</f>
        <v>4009.14</v>
      </c>
    </row>
    <row r="18" spans="1:3" ht="15.75" x14ac:dyDescent="0.25">
      <c r="A18" s="22" t="s">
        <v>8</v>
      </c>
      <c r="B18" s="25">
        <f>'Cash book'!F40</f>
        <v>2630.4300000000003</v>
      </c>
    </row>
    <row r="19" spans="1:3" ht="15.75" x14ac:dyDescent="0.25">
      <c r="A19" s="22" t="s">
        <v>9</v>
      </c>
      <c r="B19" s="18"/>
      <c r="C19" s="25">
        <f>B16+B17-B18</f>
        <v>3526.6299999999992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D3" sqref="D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11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169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168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book'!G40</f>
        <v>3000</v>
      </c>
      <c r="C7" s="8"/>
      <c r="E7" s="8"/>
      <c r="F7" s="8"/>
      <c r="G7" s="8"/>
      <c r="H7" s="34">
        <f>Budget!H34</f>
        <v>0</v>
      </c>
      <c r="I7" s="8"/>
    </row>
    <row r="8" spans="1:10" x14ac:dyDescent="0.25">
      <c r="A8" t="s">
        <v>19</v>
      </c>
      <c r="B8" s="34">
        <f>'Cash book'!I40</f>
        <v>119.64</v>
      </c>
      <c r="C8" s="8"/>
      <c r="D8" s="8"/>
      <c r="E8" s="8"/>
      <c r="F8" s="8"/>
      <c r="G8" s="8"/>
      <c r="H8" s="34">
        <f>Budget!H28</f>
        <v>0</v>
      </c>
      <c r="I8" s="8"/>
    </row>
    <row r="9" spans="1:10" x14ac:dyDescent="0.25">
      <c r="A9" t="s">
        <v>20</v>
      </c>
      <c r="B9" s="34">
        <f>'Cash book'!H40</f>
        <v>889.5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4009.14</v>
      </c>
      <c r="C12" s="8"/>
      <c r="D12" s="34">
        <f>+H12*$H$1/12</f>
        <v>0</v>
      </c>
      <c r="E12" s="8"/>
      <c r="F12" s="34">
        <f>+B12-D12</f>
        <v>4009.14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book'!K40</f>
        <v>753.04000000000008</v>
      </c>
      <c r="C15" s="8"/>
      <c r="D15" s="8">
        <f t="shared" ref="D15:D27" si="0">+H15*$H$1/12</f>
        <v>476.66666666666669</v>
      </c>
      <c r="E15" s="8"/>
      <c r="F15" s="8">
        <f t="shared" ref="F15:F28" si="1">-B15+D15</f>
        <v>-276.37333333333339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book'!L40</f>
        <v>0</v>
      </c>
      <c r="C16" s="8"/>
      <c r="D16" s="8">
        <f t="shared" si="0"/>
        <v>18.333333333333332</v>
      </c>
      <c r="E16" s="8"/>
      <c r="F16" s="8">
        <f t="shared" si="1"/>
        <v>18.333333333333332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book'!V40</f>
        <v>0</v>
      </c>
      <c r="C17" s="8"/>
      <c r="D17" s="8">
        <f t="shared" si="0"/>
        <v>137.5</v>
      </c>
      <c r="E17" s="8"/>
      <c r="F17" s="8">
        <f t="shared" si="1"/>
        <v>137.5</v>
      </c>
      <c r="G17" s="8"/>
      <c r="H17" s="8">
        <f>Budget!H9</f>
        <v>150</v>
      </c>
      <c r="I17" s="8"/>
    </row>
    <row r="18" spans="1:9" x14ac:dyDescent="0.25">
      <c r="A18" t="s">
        <v>26</v>
      </c>
      <c r="B18" s="8">
        <f>'Cash book'!N40</f>
        <v>425</v>
      </c>
      <c r="C18" s="8"/>
      <c r="D18" s="8">
        <f t="shared" si="0"/>
        <v>504.16666666666669</v>
      </c>
      <c r="E18" s="8"/>
      <c r="F18" s="8">
        <f t="shared" si="1"/>
        <v>79.166666666666686</v>
      </c>
      <c r="G18" s="8"/>
      <c r="H18" s="8">
        <f>Budget!H10+Budget!H13</f>
        <v>550</v>
      </c>
      <c r="I18" s="8"/>
    </row>
    <row r="19" spans="1:9" x14ac:dyDescent="0.25">
      <c r="A19" t="s">
        <v>79</v>
      </c>
      <c r="B19" s="8">
        <f>'Cash book'!M40</f>
        <v>102.43</v>
      </c>
      <c r="C19" s="8"/>
      <c r="D19" s="8">
        <f t="shared" si="0"/>
        <v>45.833333333333336</v>
      </c>
      <c r="E19" s="8"/>
      <c r="F19" s="8">
        <f t="shared" si="1"/>
        <v>-56.596666666666671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book'!R40</f>
        <v>636.6</v>
      </c>
      <c r="C20" s="8"/>
      <c r="D20" s="8">
        <f t="shared" si="0"/>
        <v>2759.1666666666665</v>
      </c>
      <c r="E20" s="8"/>
      <c r="F20" s="8">
        <f t="shared" si="1"/>
        <v>2122.5666666666666</v>
      </c>
      <c r="G20" s="8"/>
      <c r="H20" s="8">
        <f>Budget!H21</f>
        <v>3010</v>
      </c>
      <c r="I20" s="8"/>
    </row>
    <row r="21" spans="1:9" x14ac:dyDescent="0.25">
      <c r="A21" t="s">
        <v>28</v>
      </c>
      <c r="B21" s="8">
        <f>'Cash book'!O40</f>
        <v>201.9</v>
      </c>
      <c r="C21" s="8"/>
      <c r="D21" s="8">
        <f t="shared" si="0"/>
        <v>183.33333333333334</v>
      </c>
      <c r="E21" s="8"/>
      <c r="F21" s="8">
        <f t="shared" si="1"/>
        <v>-18.566666666666663</v>
      </c>
      <c r="G21" s="8"/>
      <c r="H21" s="8">
        <f>Budget!H14</f>
        <v>200</v>
      </c>
      <c r="I21" s="8"/>
    </row>
    <row r="22" spans="1:9" x14ac:dyDescent="0.25">
      <c r="A22" t="s">
        <v>29</v>
      </c>
      <c r="B22" s="8">
        <f>'Cash book'!P40</f>
        <v>0</v>
      </c>
      <c r="C22" s="8"/>
      <c r="D22" s="8">
        <f t="shared" si="0"/>
        <v>110</v>
      </c>
      <c r="E22" s="8"/>
      <c r="F22" s="8">
        <f t="shared" si="1"/>
        <v>110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book'!Q40</f>
        <v>373.46</v>
      </c>
      <c r="C23" s="8"/>
      <c r="D23" s="8">
        <f t="shared" si="0"/>
        <v>183.33333333333334</v>
      </c>
      <c r="E23" s="8"/>
      <c r="F23" s="8">
        <f t="shared" si="1"/>
        <v>-190.12666666666664</v>
      </c>
      <c r="G23" s="8"/>
      <c r="H23" s="8">
        <f>Budget!H18</f>
        <v>200</v>
      </c>
      <c r="I23" s="8"/>
    </row>
    <row r="24" spans="1:9" x14ac:dyDescent="0.25">
      <c r="A24" t="s">
        <v>100</v>
      </c>
      <c r="B24" s="8">
        <f>'Cash book'!S40</f>
        <v>0</v>
      </c>
      <c r="C24" s="8"/>
      <c r="D24" s="8">
        <f t="shared" si="0"/>
        <v>870.83333333333337</v>
      </c>
      <c r="E24" s="8"/>
      <c r="F24" s="8">
        <f t="shared" si="1"/>
        <v>870.83333333333337</v>
      </c>
      <c r="G24" s="8"/>
      <c r="H24" s="8">
        <f>Budget!H15+Budget!H17</f>
        <v>950</v>
      </c>
      <c r="I24" s="8"/>
    </row>
    <row r="25" spans="1:9" x14ac:dyDescent="0.25">
      <c r="A25" t="s">
        <v>32</v>
      </c>
      <c r="B25" s="8">
        <f>'Cash book'!T40</f>
        <v>0</v>
      </c>
      <c r="C25" s="8"/>
      <c r="D25" s="8">
        <f t="shared" si="0"/>
        <v>91.666666666666671</v>
      </c>
      <c r="E25" s="8"/>
      <c r="F25" s="8">
        <f t="shared" si="1"/>
        <v>91.666666666666671</v>
      </c>
      <c r="G25" s="8"/>
      <c r="H25" s="8">
        <f>Budget!H19</f>
        <v>100</v>
      </c>
      <c r="I25" s="8"/>
    </row>
    <row r="26" spans="1:9" x14ac:dyDescent="0.25">
      <c r="A26" t="s">
        <v>49</v>
      </c>
      <c r="B26" s="8">
        <f>'Cash book'!U40</f>
        <v>138</v>
      </c>
      <c r="C26" s="8"/>
      <c r="D26" s="8">
        <f t="shared" si="0"/>
        <v>137.5</v>
      </c>
      <c r="E26" s="8"/>
      <c r="F26" s="8">
        <f t="shared" si="1"/>
        <v>-0.5</v>
      </c>
      <c r="G26" s="8"/>
      <c r="H26" s="8">
        <f>Budget!H16</f>
        <v>150</v>
      </c>
      <c r="I26" s="8"/>
    </row>
    <row r="27" spans="1:9" x14ac:dyDescent="0.25">
      <c r="A27" t="s">
        <v>78</v>
      </c>
      <c r="B27" s="8">
        <f>'Cash book'!U41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Budget!H20</f>
        <v>0</v>
      </c>
      <c r="I27" s="8"/>
    </row>
    <row r="28" spans="1:9" x14ac:dyDescent="0.25">
      <c r="B28" s="16">
        <f>SUM(B15:B27)</f>
        <v>2630.4300000000003</v>
      </c>
      <c r="C28" s="8"/>
      <c r="D28" s="16">
        <f>SUM(D15:D27)</f>
        <v>5518.333333333333</v>
      </c>
      <c r="E28" s="8"/>
      <c r="F28" s="16">
        <f t="shared" si="1"/>
        <v>2887.9033333333327</v>
      </c>
      <c r="G28" s="8"/>
      <c r="H28" s="16">
        <f>SUM(H15:H27)</f>
        <v>6020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1378.7099999999996</v>
      </c>
      <c r="C30" s="8"/>
      <c r="D30" s="34">
        <f>+D12-D28</f>
        <v>-5518.333333333333</v>
      </c>
      <c r="E30" s="8"/>
      <c r="F30" s="34">
        <f>+B30-D30</f>
        <v>6897.0433333333331</v>
      </c>
      <c r="G30" s="8"/>
      <c r="H30" s="34">
        <f>+H12-H28</f>
        <v>-6020</v>
      </c>
      <c r="I30" s="8"/>
    </row>
    <row r="32" spans="1:9" x14ac:dyDescent="0.25">
      <c r="A32" t="s">
        <v>34</v>
      </c>
      <c r="B32" s="8">
        <f>'Full Reconciliation'!B16</f>
        <v>2147.92</v>
      </c>
      <c r="H32" s="8"/>
      <c r="I32" s="8"/>
    </row>
    <row r="34" spans="1:9" ht="15.75" thickBot="1" x14ac:dyDescent="0.3">
      <c r="A34" t="s">
        <v>35</v>
      </c>
      <c r="B34" s="20">
        <f>+B30+B32</f>
        <v>3526.6299999999997</v>
      </c>
      <c r="H34" s="13">
        <f>+H30+H32</f>
        <v>-6020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book'!F40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8"/>
  <sheetViews>
    <sheetView tabSelected="1" workbookViewId="0">
      <pane ySplit="3" topLeftCell="A26" activePane="bottomLeft" state="frozen"/>
      <selection activeCell="H1" sqref="H1"/>
      <selection pane="bottomLeft" activeCell="D39" sqref="D39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2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2147.92</v>
      </c>
    </row>
    <row r="5" spans="1:26" x14ac:dyDescent="0.25">
      <c r="Z5" s="3"/>
    </row>
    <row r="6" spans="1:26" x14ac:dyDescent="0.25">
      <c r="A6" t="s">
        <v>101</v>
      </c>
      <c r="B6" t="s">
        <v>87</v>
      </c>
      <c r="C6" t="s">
        <v>88</v>
      </c>
      <c r="D6" t="s">
        <v>102</v>
      </c>
      <c r="E6" s="28">
        <v>119.64</v>
      </c>
      <c r="F6" s="7"/>
      <c r="G6" s="28"/>
      <c r="H6" s="7"/>
      <c r="I6" s="7">
        <v>119.64</v>
      </c>
      <c r="J6" s="39">
        <f>SUM(G6:I6)</f>
        <v>119.64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>SUM(K6:V6)</f>
        <v>0</v>
      </c>
      <c r="Y6" s="36"/>
      <c r="Z6" s="53">
        <f>Z4+J6-X6</f>
        <v>2267.56</v>
      </c>
    </row>
    <row r="7" spans="1:26" x14ac:dyDescent="0.25">
      <c r="A7" t="s">
        <v>103</v>
      </c>
      <c r="B7" t="s">
        <v>95</v>
      </c>
      <c r="C7" t="s">
        <v>104</v>
      </c>
      <c r="D7" t="s">
        <v>105</v>
      </c>
      <c r="E7" s="32"/>
      <c r="F7" s="4">
        <v>52.43</v>
      </c>
      <c r="G7" s="32"/>
      <c r="H7" s="4"/>
      <c r="I7" s="4"/>
      <c r="J7" s="33">
        <f>SUM(G7:G7:I7)</f>
        <v>0</v>
      </c>
      <c r="K7" s="4"/>
      <c r="L7" s="4"/>
      <c r="M7" s="4">
        <v>52.43</v>
      </c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52.43</v>
      </c>
      <c r="Y7" s="37">
        <v>0.45</v>
      </c>
      <c r="Z7" s="37">
        <f>Z6+J7-X7</f>
        <v>2215.13</v>
      </c>
    </row>
    <row r="8" spans="1:26" x14ac:dyDescent="0.25">
      <c r="A8" t="s">
        <v>84</v>
      </c>
      <c r="B8" t="s">
        <v>85</v>
      </c>
      <c r="C8" t="s">
        <v>86</v>
      </c>
      <c r="D8" t="s">
        <v>106</v>
      </c>
      <c r="E8" s="32"/>
      <c r="F8" s="4">
        <v>5</v>
      </c>
      <c r="G8" s="32"/>
      <c r="H8" s="4"/>
      <c r="I8" s="4"/>
      <c r="J8" s="33">
        <f>SUM(G8:G8:I8)</f>
        <v>0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2210.13</v>
      </c>
    </row>
    <row r="9" spans="1:26" x14ac:dyDescent="0.25">
      <c r="A9" t="s">
        <v>107</v>
      </c>
      <c r="B9" t="s">
        <v>89</v>
      </c>
      <c r="C9" t="s">
        <v>88</v>
      </c>
      <c r="D9" t="s">
        <v>121</v>
      </c>
      <c r="E9" s="32">
        <v>3000</v>
      </c>
      <c r="F9" s="4"/>
      <c r="G9" s="32">
        <v>3000</v>
      </c>
      <c r="H9" s="4"/>
      <c r="I9" s="4"/>
      <c r="J9" s="33">
        <f>SUM(G9:G9:I9)</f>
        <v>3000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38" si="0">SUM(K9:V9)</f>
        <v>0</v>
      </c>
      <c r="Y9" s="37"/>
      <c r="Z9" s="37">
        <f t="shared" ref="Z9:Z17" si="1">Z8+J9-X9</f>
        <v>5210.13</v>
      </c>
    </row>
    <row r="10" spans="1:26" x14ac:dyDescent="0.25">
      <c r="B10" t="s">
        <v>83</v>
      </c>
      <c r="C10" t="s">
        <v>104</v>
      </c>
      <c r="D10" t="s">
        <v>108</v>
      </c>
      <c r="E10" s="32"/>
      <c r="F10" s="4">
        <v>180.4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180.4</v>
      </c>
      <c r="R10" s="4"/>
      <c r="S10" s="4"/>
      <c r="T10" s="4"/>
      <c r="U10" s="4"/>
      <c r="V10" s="4"/>
      <c r="W10" s="4"/>
      <c r="X10" s="4">
        <f t="shared" si="0"/>
        <v>180.4</v>
      </c>
      <c r="Y10" s="37"/>
      <c r="Z10" s="37">
        <f t="shared" si="1"/>
        <v>5029.7300000000005</v>
      </c>
    </row>
    <row r="11" spans="1:26" x14ac:dyDescent="0.25">
      <c r="A11" t="s">
        <v>91</v>
      </c>
      <c r="B11" t="s">
        <v>92</v>
      </c>
      <c r="C11" t="s">
        <v>104</v>
      </c>
      <c r="D11" t="s">
        <v>109</v>
      </c>
      <c r="E11" s="32"/>
      <c r="F11" s="4">
        <v>208</v>
      </c>
      <c r="G11" s="32"/>
      <c r="H11" s="4"/>
      <c r="I11" s="4"/>
      <c r="J11" s="33">
        <f>SUM(G11:G11:I11)</f>
        <v>0</v>
      </c>
      <c r="K11" s="4">
        <v>208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208</v>
      </c>
      <c r="Y11" s="37"/>
      <c r="Z11" s="37">
        <f t="shared" si="1"/>
        <v>4821.7300000000005</v>
      </c>
    </row>
    <row r="12" spans="1:26" x14ac:dyDescent="0.25">
      <c r="A12" t="s">
        <v>110</v>
      </c>
      <c r="B12" t="s">
        <v>87</v>
      </c>
      <c r="C12" t="s">
        <v>104</v>
      </c>
      <c r="D12" t="s">
        <v>111</v>
      </c>
      <c r="E12" s="32"/>
      <c r="F12" s="4">
        <v>52</v>
      </c>
      <c r="G12" s="32"/>
      <c r="H12" s="4"/>
      <c r="I12" s="4"/>
      <c r="J12" s="33">
        <f>SUM(G12:G12:I12)</f>
        <v>0</v>
      </c>
      <c r="K12" s="4">
        <v>52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52</v>
      </c>
      <c r="Y12" s="37"/>
      <c r="Z12" s="37">
        <f t="shared" si="1"/>
        <v>4769.7300000000005</v>
      </c>
    </row>
    <row r="13" spans="1:26" x14ac:dyDescent="0.25">
      <c r="A13" t="s">
        <v>93</v>
      </c>
      <c r="B13" t="s">
        <v>85</v>
      </c>
      <c r="C13" t="s">
        <v>86</v>
      </c>
      <c r="D13" t="s">
        <v>112</v>
      </c>
      <c r="E13" s="32"/>
      <c r="F13" s="33">
        <v>5</v>
      </c>
      <c r="G13" s="4"/>
      <c r="H13" s="4"/>
      <c r="I13" s="4"/>
      <c r="J13" s="33">
        <f>SUM(G13:G13:I13)</f>
        <v>0</v>
      </c>
      <c r="K13" s="4"/>
      <c r="L13" s="4"/>
      <c r="M13" s="4">
        <v>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5</v>
      </c>
      <c r="Y13" s="37"/>
      <c r="Z13" s="37">
        <f t="shared" si="1"/>
        <v>4764.7300000000005</v>
      </c>
    </row>
    <row r="14" spans="1:26" x14ac:dyDescent="0.25">
      <c r="A14" t="s">
        <v>113</v>
      </c>
      <c r="B14" t="s">
        <v>90</v>
      </c>
      <c r="C14" t="s">
        <v>104</v>
      </c>
      <c r="D14" t="s">
        <v>114</v>
      </c>
      <c r="E14" s="32"/>
      <c r="F14" s="33">
        <v>425</v>
      </c>
      <c r="G14" s="4"/>
      <c r="H14" s="4"/>
      <c r="I14" s="4"/>
      <c r="J14" s="33">
        <f>SUM(G14:G14:I14)</f>
        <v>0</v>
      </c>
      <c r="K14" s="4"/>
      <c r="L14" s="4"/>
      <c r="M14" s="4"/>
      <c r="N14" s="4">
        <v>425</v>
      </c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425</v>
      </c>
      <c r="Y14" s="37"/>
      <c r="Z14" s="37">
        <f t="shared" si="1"/>
        <v>4339.7300000000005</v>
      </c>
    </row>
    <row r="15" spans="1:26" x14ac:dyDescent="0.25">
      <c r="A15" t="s">
        <v>94</v>
      </c>
      <c r="B15" t="s">
        <v>85</v>
      </c>
      <c r="C15" t="s">
        <v>86</v>
      </c>
      <c r="D15" t="s">
        <v>115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5</v>
      </c>
      <c r="Y15" s="37"/>
      <c r="Z15" s="37">
        <f t="shared" si="1"/>
        <v>4334.7300000000005</v>
      </c>
    </row>
    <row r="16" spans="1:26" x14ac:dyDescent="0.25">
      <c r="A16" t="s">
        <v>116</v>
      </c>
      <c r="B16" t="s">
        <v>85</v>
      </c>
      <c r="C16" t="s">
        <v>86</v>
      </c>
      <c r="D16" t="s">
        <v>119</v>
      </c>
      <c r="E16" s="32"/>
      <c r="F16" s="33">
        <v>5</v>
      </c>
      <c r="G16" s="4"/>
      <c r="H16" s="4"/>
      <c r="I16" s="4"/>
      <c r="J16" s="33">
        <f>SUM(G16:G16:I16)</f>
        <v>0</v>
      </c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5</v>
      </c>
      <c r="Y16" s="37"/>
      <c r="Z16" s="37">
        <f t="shared" si="1"/>
        <v>4329.7300000000005</v>
      </c>
    </row>
    <row r="17" spans="1:26" x14ac:dyDescent="0.25">
      <c r="A17" t="s">
        <v>117</v>
      </c>
      <c r="B17" t="s">
        <v>118</v>
      </c>
      <c r="C17" t="s">
        <v>104</v>
      </c>
      <c r="D17" t="s">
        <v>120</v>
      </c>
      <c r="E17" s="32"/>
      <c r="F17" s="33">
        <v>98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>
        <v>98</v>
      </c>
      <c r="V17" s="4"/>
      <c r="W17" s="4"/>
      <c r="X17" s="4">
        <f t="shared" si="0"/>
        <v>98</v>
      </c>
      <c r="Y17" s="37"/>
      <c r="Z17" s="37">
        <f t="shared" si="1"/>
        <v>4231.7300000000005</v>
      </c>
    </row>
    <row r="18" spans="1:26" x14ac:dyDescent="0.25">
      <c r="A18" t="s">
        <v>122</v>
      </c>
      <c r="B18" t="s">
        <v>85</v>
      </c>
      <c r="C18" t="s">
        <v>86</v>
      </c>
      <c r="D18" t="s">
        <v>123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>Z17+J18-X18</f>
        <v>4226.7300000000005</v>
      </c>
    </row>
    <row r="19" spans="1:26" x14ac:dyDescent="0.25">
      <c r="A19" t="s">
        <v>124</v>
      </c>
      <c r="B19" t="s">
        <v>85</v>
      </c>
      <c r="C19" t="s">
        <v>86</v>
      </c>
      <c r="D19" t="s">
        <v>125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5</v>
      </c>
      <c r="Y19" s="37"/>
      <c r="Z19" s="37">
        <f>Z18+J19-X19</f>
        <v>4221.7300000000005</v>
      </c>
    </row>
    <row r="20" spans="1:26" x14ac:dyDescent="0.25">
      <c r="A20" t="s">
        <v>126</v>
      </c>
      <c r="B20" t="s">
        <v>92</v>
      </c>
      <c r="C20" s="51" t="s">
        <v>104</v>
      </c>
      <c r="D20" t="s">
        <v>127</v>
      </c>
      <c r="E20" s="32"/>
      <c r="F20" s="33">
        <v>137.4</v>
      </c>
      <c r="G20" s="4"/>
      <c r="H20" s="4"/>
      <c r="I20" s="4"/>
      <c r="J20" s="33">
        <f>SUM(G20:G20:I20)</f>
        <v>0</v>
      </c>
      <c r="K20" s="4">
        <v>137.4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137.4</v>
      </c>
      <c r="Y20" s="37"/>
      <c r="Z20" s="37">
        <f t="shared" ref="Z20:Z38" si="2">Z19+J20-X20</f>
        <v>4084.3300000000004</v>
      </c>
    </row>
    <row r="21" spans="1:26" x14ac:dyDescent="0.25">
      <c r="A21" t="s">
        <v>128</v>
      </c>
      <c r="B21" t="s">
        <v>85</v>
      </c>
      <c r="C21" t="s">
        <v>86</v>
      </c>
      <c r="D21" t="s">
        <v>129</v>
      </c>
      <c r="E21" s="32"/>
      <c r="F21" s="33">
        <v>5</v>
      </c>
      <c r="G21" s="4"/>
      <c r="H21" s="4"/>
      <c r="I21" s="4"/>
      <c r="J21" s="33">
        <f>SUM(G21:G21:I21)</f>
        <v>0</v>
      </c>
      <c r="K21" s="4"/>
      <c r="L21" s="4"/>
      <c r="M21" s="4">
        <v>5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5</v>
      </c>
      <c r="Y21" s="37"/>
      <c r="Z21" s="37">
        <f t="shared" si="2"/>
        <v>4079.3300000000004</v>
      </c>
    </row>
    <row r="22" spans="1:26" x14ac:dyDescent="0.25">
      <c r="A22" t="s">
        <v>130</v>
      </c>
      <c r="B22" t="s">
        <v>89</v>
      </c>
      <c r="C22" t="s">
        <v>88</v>
      </c>
      <c r="D22" t="s">
        <v>131</v>
      </c>
      <c r="E22" s="32">
        <v>791.5</v>
      </c>
      <c r="F22" s="33"/>
      <c r="G22" s="4"/>
      <c r="H22" s="4">
        <v>791.5</v>
      </c>
      <c r="I22" s="4"/>
      <c r="J22" s="33">
        <f>SUM(G22:G22:I22)</f>
        <v>791.5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0</v>
      </c>
      <c r="Y22" s="37"/>
      <c r="Z22" s="37">
        <f t="shared" si="2"/>
        <v>4870.83</v>
      </c>
    </row>
    <row r="23" spans="1:26" x14ac:dyDescent="0.25">
      <c r="A23" t="s">
        <v>132</v>
      </c>
      <c r="B23" t="s">
        <v>89</v>
      </c>
      <c r="C23" t="s">
        <v>88</v>
      </c>
      <c r="D23" t="s">
        <v>133</v>
      </c>
      <c r="E23" s="32">
        <v>98</v>
      </c>
      <c r="F23" s="33"/>
      <c r="G23" s="4"/>
      <c r="H23" s="4">
        <v>98</v>
      </c>
      <c r="I23" s="4"/>
      <c r="J23" s="33">
        <f>SUM(G23:G23:I23)</f>
        <v>98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37">
        <f t="shared" si="2"/>
        <v>4968.83</v>
      </c>
    </row>
    <row r="24" spans="1:26" x14ac:dyDescent="0.25">
      <c r="A24" t="s">
        <v>134</v>
      </c>
      <c r="B24" t="s">
        <v>92</v>
      </c>
      <c r="C24" t="s">
        <v>104</v>
      </c>
      <c r="D24" t="s">
        <v>135</v>
      </c>
      <c r="E24" s="32">
        <v>85.4</v>
      </c>
      <c r="F24" s="33"/>
      <c r="G24" s="4"/>
      <c r="H24" s="4"/>
      <c r="I24" s="4"/>
      <c r="J24" s="33">
        <f>SUM(G24:G24:I24)</f>
        <v>0</v>
      </c>
      <c r="K24" s="4">
        <v>85.4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85.4</v>
      </c>
      <c r="Y24" s="37"/>
      <c r="Z24" s="37">
        <f t="shared" si="2"/>
        <v>4883.43</v>
      </c>
    </row>
    <row r="25" spans="1:26" x14ac:dyDescent="0.25">
      <c r="A25" t="s">
        <v>136</v>
      </c>
      <c r="B25" t="s">
        <v>137</v>
      </c>
      <c r="C25" t="s">
        <v>104</v>
      </c>
      <c r="D25" t="s">
        <v>138</v>
      </c>
      <c r="E25" s="32"/>
      <c r="F25" s="33">
        <v>59.99</v>
      </c>
      <c r="G25" s="4"/>
      <c r="H25" s="4"/>
      <c r="I25" s="4"/>
      <c r="J25" s="33">
        <f>SUM(G25:G25:I25)</f>
        <v>0</v>
      </c>
      <c r="K25" s="4"/>
      <c r="L25" s="4"/>
      <c r="M25" s="4"/>
      <c r="N25" s="4"/>
      <c r="O25" s="4"/>
      <c r="P25" s="4"/>
      <c r="Q25" s="4">
        <v>59.99</v>
      </c>
      <c r="R25" s="4"/>
      <c r="S25" s="4"/>
      <c r="T25" s="4"/>
      <c r="U25" s="4"/>
      <c r="V25" s="4"/>
      <c r="W25" s="4"/>
      <c r="X25" s="4">
        <f t="shared" si="0"/>
        <v>59.99</v>
      </c>
      <c r="Y25" s="37">
        <v>10</v>
      </c>
      <c r="Z25" s="37">
        <f t="shared" si="2"/>
        <v>4823.4400000000005</v>
      </c>
    </row>
    <row r="26" spans="1:26" x14ac:dyDescent="0.25">
      <c r="A26" t="s">
        <v>139</v>
      </c>
      <c r="B26" t="s">
        <v>140</v>
      </c>
      <c r="C26" t="s">
        <v>141</v>
      </c>
      <c r="D26" t="s">
        <v>142</v>
      </c>
      <c r="E26" s="32"/>
      <c r="F26" s="33">
        <v>35</v>
      </c>
      <c r="G26" s="4"/>
      <c r="H26" s="4"/>
      <c r="I26" s="4"/>
      <c r="J26" s="33"/>
      <c r="K26" s="4"/>
      <c r="L26" s="4"/>
      <c r="M26" s="4"/>
      <c r="N26" s="4"/>
      <c r="O26" s="4"/>
      <c r="P26" s="4"/>
      <c r="Q26" s="4">
        <v>35</v>
      </c>
      <c r="R26" s="4"/>
      <c r="S26" s="4"/>
      <c r="T26" s="4"/>
      <c r="U26" s="4"/>
      <c r="V26" s="4"/>
      <c r="W26" s="4"/>
      <c r="X26" s="4">
        <f>SUM(K26:V26)</f>
        <v>35</v>
      </c>
      <c r="Y26" s="37"/>
      <c r="Z26" s="37">
        <f t="shared" si="2"/>
        <v>4788.4400000000005</v>
      </c>
    </row>
    <row r="27" spans="1:26" x14ac:dyDescent="0.25">
      <c r="A27" t="s">
        <v>143</v>
      </c>
      <c r="B27" t="s">
        <v>85</v>
      </c>
      <c r="C27" t="s">
        <v>86</v>
      </c>
      <c r="D27" t="s">
        <v>144</v>
      </c>
      <c r="E27" s="32"/>
      <c r="F27" s="33">
        <v>5</v>
      </c>
      <c r="G27" s="4"/>
      <c r="H27" s="4"/>
      <c r="I27" s="4"/>
      <c r="J27" s="33"/>
      <c r="K27" s="4"/>
      <c r="L27" s="4"/>
      <c r="M27" s="4">
        <v>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5</v>
      </c>
      <c r="Y27" s="37"/>
      <c r="Z27" s="37">
        <f t="shared" si="2"/>
        <v>4783.4400000000005</v>
      </c>
    </row>
    <row r="28" spans="1:26" x14ac:dyDescent="0.25">
      <c r="A28" t="s">
        <v>145</v>
      </c>
      <c r="B28" t="s">
        <v>89</v>
      </c>
      <c r="C28" t="s">
        <v>104</v>
      </c>
      <c r="D28" t="s">
        <v>146</v>
      </c>
      <c r="E28" s="32"/>
      <c r="F28" s="33">
        <v>636.6</v>
      </c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>
        <v>636.6</v>
      </c>
      <c r="S28" s="4"/>
      <c r="T28" s="4"/>
      <c r="U28" s="4"/>
      <c r="V28" s="4"/>
      <c r="W28" s="4"/>
      <c r="X28" s="4">
        <f t="shared" si="0"/>
        <v>636.6</v>
      </c>
      <c r="Y28" s="37">
        <v>106.1</v>
      </c>
      <c r="Z28" s="37">
        <f t="shared" si="2"/>
        <v>4146.84</v>
      </c>
    </row>
    <row r="29" spans="1:26" x14ac:dyDescent="0.25">
      <c r="A29" t="s">
        <v>147</v>
      </c>
      <c r="B29" t="s">
        <v>148</v>
      </c>
      <c r="C29" t="s">
        <v>104</v>
      </c>
      <c r="D29" t="s">
        <v>149</v>
      </c>
      <c r="E29" s="32"/>
      <c r="F29" s="33">
        <v>40</v>
      </c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>
        <v>40</v>
      </c>
      <c r="V29" s="4"/>
      <c r="W29" s="4"/>
      <c r="X29" s="4">
        <f t="shared" si="0"/>
        <v>40</v>
      </c>
      <c r="Y29" s="37"/>
      <c r="Z29" s="37">
        <f t="shared" si="2"/>
        <v>4106.84</v>
      </c>
    </row>
    <row r="30" spans="1:26" x14ac:dyDescent="0.25">
      <c r="A30" t="s">
        <v>150</v>
      </c>
      <c r="B30" t="s">
        <v>85</v>
      </c>
      <c r="C30" t="s">
        <v>86</v>
      </c>
      <c r="D30" t="s">
        <v>151</v>
      </c>
      <c r="E30" s="32"/>
      <c r="F30" s="33">
        <v>5</v>
      </c>
      <c r="G30" s="4"/>
      <c r="H30" s="4"/>
      <c r="I30" s="4"/>
      <c r="J30" s="33"/>
      <c r="K30" s="4"/>
      <c r="L30" s="4"/>
      <c r="M30" s="4">
        <v>5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0"/>
        <v>5</v>
      </c>
      <c r="Y30" s="33"/>
      <c r="Z30" s="37">
        <f t="shared" si="2"/>
        <v>4101.84</v>
      </c>
    </row>
    <row r="31" spans="1:26" x14ac:dyDescent="0.25">
      <c r="A31" t="s">
        <v>152</v>
      </c>
      <c r="B31" t="s">
        <v>153</v>
      </c>
      <c r="C31" t="s">
        <v>104</v>
      </c>
      <c r="D31" t="s">
        <v>155</v>
      </c>
      <c r="E31" s="32"/>
      <c r="F31" s="33">
        <v>201.9</v>
      </c>
      <c r="G31" s="4"/>
      <c r="H31" s="4"/>
      <c r="I31" s="4"/>
      <c r="J31" s="33"/>
      <c r="K31" s="4"/>
      <c r="L31" s="4"/>
      <c r="M31" s="4"/>
      <c r="N31" s="4"/>
      <c r="O31" s="4">
        <v>201.9</v>
      </c>
      <c r="P31" s="4"/>
      <c r="Q31" s="4"/>
      <c r="R31" s="4"/>
      <c r="S31" s="4"/>
      <c r="T31" s="4"/>
      <c r="U31" s="4"/>
      <c r="V31" s="4"/>
      <c r="W31" s="4"/>
      <c r="X31" s="33">
        <f t="shared" si="0"/>
        <v>201.9</v>
      </c>
      <c r="Y31" s="33"/>
      <c r="Z31" s="37">
        <f t="shared" si="2"/>
        <v>3899.94</v>
      </c>
    </row>
    <row r="32" spans="1:26" x14ac:dyDescent="0.25">
      <c r="A32" t="s">
        <v>157</v>
      </c>
      <c r="B32" t="s">
        <v>92</v>
      </c>
      <c r="C32" t="s">
        <v>104</v>
      </c>
      <c r="D32" t="s">
        <v>156</v>
      </c>
      <c r="E32" s="32"/>
      <c r="F32" s="33">
        <v>90.08</v>
      </c>
      <c r="G32" s="4"/>
      <c r="H32" s="4"/>
      <c r="I32" s="4"/>
      <c r="J32" s="33"/>
      <c r="K32" s="4">
        <v>90.08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90.08</v>
      </c>
      <c r="Y32" s="33"/>
      <c r="Z32" s="37">
        <f t="shared" si="2"/>
        <v>3809.86</v>
      </c>
    </row>
    <row r="33" spans="1:26" x14ac:dyDescent="0.25">
      <c r="A33" t="s">
        <v>161</v>
      </c>
      <c r="B33" t="s">
        <v>85</v>
      </c>
      <c r="C33" t="s">
        <v>86</v>
      </c>
      <c r="D33" t="s">
        <v>162</v>
      </c>
      <c r="E33" s="32"/>
      <c r="F33" s="33">
        <v>5</v>
      </c>
      <c r="G33" s="4"/>
      <c r="H33" s="4"/>
      <c r="I33" s="4"/>
      <c r="J33" s="33"/>
      <c r="K33" s="4"/>
      <c r="L33" s="4"/>
      <c r="M33" s="4">
        <v>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5</v>
      </c>
      <c r="Y33" s="33"/>
      <c r="Z33" s="37">
        <f t="shared" si="2"/>
        <v>3804.86</v>
      </c>
    </row>
    <row r="34" spans="1:26" x14ac:dyDescent="0.25">
      <c r="A34" t="s">
        <v>154</v>
      </c>
      <c r="B34" t="s">
        <v>92</v>
      </c>
      <c r="C34" t="s">
        <v>104</v>
      </c>
      <c r="D34" t="s">
        <v>158</v>
      </c>
      <c r="E34" s="32"/>
      <c r="F34" s="33">
        <v>90.08</v>
      </c>
      <c r="G34" s="4"/>
      <c r="H34" s="4"/>
      <c r="I34" s="4"/>
      <c r="J34" s="33"/>
      <c r="K34" s="4">
        <v>90.08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90.08</v>
      </c>
      <c r="Y34" s="33"/>
      <c r="Z34" s="37">
        <f t="shared" si="2"/>
        <v>3714.78</v>
      </c>
    </row>
    <row r="35" spans="1:26" x14ac:dyDescent="0.25">
      <c r="A35" t="s">
        <v>159</v>
      </c>
      <c r="B35" t="s">
        <v>95</v>
      </c>
      <c r="C35" t="s">
        <v>104</v>
      </c>
      <c r="D35" t="s">
        <v>160</v>
      </c>
      <c r="E35" s="32"/>
      <c r="F35" s="33">
        <v>38.08</v>
      </c>
      <c r="G35" s="4"/>
      <c r="H35" s="4"/>
      <c r="I35" s="4"/>
      <c r="J35" s="33"/>
      <c r="K35" s="4"/>
      <c r="L35" s="4"/>
      <c r="M35" s="4"/>
      <c r="N35" s="4"/>
      <c r="O35" s="4"/>
      <c r="P35" s="4"/>
      <c r="Q35" s="4">
        <v>38.08</v>
      </c>
      <c r="R35" s="4"/>
      <c r="S35" s="4"/>
      <c r="T35" s="4"/>
      <c r="U35" s="4"/>
      <c r="V35" s="4"/>
      <c r="W35" s="4"/>
      <c r="X35" s="33">
        <f t="shared" si="0"/>
        <v>38.08</v>
      </c>
      <c r="Y35" s="33"/>
      <c r="Z35" s="37">
        <f t="shared" si="2"/>
        <v>3676.7000000000003</v>
      </c>
    </row>
    <row r="36" spans="1:26" x14ac:dyDescent="0.25">
      <c r="A36" t="s">
        <v>165</v>
      </c>
      <c r="B36" t="s">
        <v>92</v>
      </c>
      <c r="C36" t="s">
        <v>104</v>
      </c>
      <c r="D36" t="s">
        <v>170</v>
      </c>
      <c r="E36" s="32"/>
      <c r="F36" s="33">
        <v>90.08</v>
      </c>
      <c r="G36" s="4"/>
      <c r="H36" s="4"/>
      <c r="I36" s="4"/>
      <c r="J36" s="33"/>
      <c r="K36" s="4">
        <v>90.08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90.08</v>
      </c>
      <c r="Y36" s="33"/>
      <c r="Z36" s="37">
        <f t="shared" si="2"/>
        <v>3586.6200000000003</v>
      </c>
    </row>
    <row r="37" spans="1:26" x14ac:dyDescent="0.25">
      <c r="A37" t="s">
        <v>166</v>
      </c>
      <c r="B37" t="s">
        <v>92</v>
      </c>
      <c r="C37" t="s">
        <v>104</v>
      </c>
      <c r="D37" t="s">
        <v>171</v>
      </c>
      <c r="E37" s="32"/>
      <c r="F37" s="33">
        <v>59.99</v>
      </c>
      <c r="G37" s="4"/>
      <c r="H37" s="4"/>
      <c r="I37" s="4"/>
      <c r="J37" s="33"/>
      <c r="K37" s="4"/>
      <c r="L37" s="4"/>
      <c r="M37" s="4"/>
      <c r="N37" s="4"/>
      <c r="O37" s="4"/>
      <c r="P37" s="4"/>
      <c r="Q37" s="4">
        <v>59.99</v>
      </c>
      <c r="R37" s="4"/>
      <c r="S37" s="4"/>
      <c r="T37" s="4"/>
      <c r="U37" s="4"/>
      <c r="V37" s="4"/>
      <c r="W37" s="4"/>
      <c r="X37" s="33">
        <f t="shared" si="0"/>
        <v>59.99</v>
      </c>
      <c r="Y37" s="33">
        <v>10</v>
      </c>
      <c r="Z37" s="37">
        <f t="shared" si="2"/>
        <v>3526.6300000000006</v>
      </c>
    </row>
    <row r="38" spans="1:26" x14ac:dyDescent="0.25">
      <c r="A38" t="s">
        <v>167</v>
      </c>
      <c r="B38" t="s">
        <v>85</v>
      </c>
      <c r="C38" t="s">
        <v>86</v>
      </c>
      <c r="D38" t="s">
        <v>172</v>
      </c>
      <c r="E38" s="32"/>
      <c r="F38" s="33">
        <v>5</v>
      </c>
      <c r="G38" s="4"/>
      <c r="H38" s="4"/>
      <c r="I38" s="4"/>
      <c r="J38" s="33"/>
      <c r="K38" s="4"/>
      <c r="L38" s="4"/>
      <c r="M38" s="4">
        <v>5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0"/>
        <v>5</v>
      </c>
      <c r="Y38" s="33"/>
      <c r="Z38" s="55">
        <f t="shared" si="2"/>
        <v>3521.6300000000006</v>
      </c>
    </row>
    <row r="39" spans="1:26" x14ac:dyDescent="0.25">
      <c r="E39" s="32"/>
      <c r="F39" s="33"/>
      <c r="G39" s="4"/>
      <c r="H39" s="4"/>
      <c r="I39" s="4"/>
      <c r="J39" s="3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1"/>
      <c r="Y39" s="33"/>
      <c r="Z39" s="56"/>
    </row>
    <row r="40" spans="1:26" x14ac:dyDescent="0.25">
      <c r="C40" s="3" t="s">
        <v>11</v>
      </c>
      <c r="E40" s="31">
        <f>SUM(G40:I40)</f>
        <v>4009.14</v>
      </c>
      <c r="F40" s="39">
        <f>SUM(K40:V40)</f>
        <v>2630.4300000000003</v>
      </c>
      <c r="G40" s="31">
        <f t="shared" ref="G40:L40" si="3">SUM(G6:G37)</f>
        <v>3000</v>
      </c>
      <c r="H40" s="31">
        <f t="shared" si="3"/>
        <v>889.5</v>
      </c>
      <c r="I40" s="31">
        <f t="shared" si="3"/>
        <v>119.64</v>
      </c>
      <c r="J40" s="53">
        <f t="shared" si="3"/>
        <v>4009.14</v>
      </c>
      <c r="K40" s="17">
        <f t="shared" si="3"/>
        <v>753.04000000000008</v>
      </c>
      <c r="L40" s="17">
        <f t="shared" si="3"/>
        <v>0</v>
      </c>
      <c r="M40" s="17">
        <f t="shared" ref="M40:X40" si="4">SUM(M6:M37)</f>
        <v>102.43</v>
      </c>
      <c r="N40" s="17">
        <f t="shared" si="4"/>
        <v>425</v>
      </c>
      <c r="O40" s="17">
        <f t="shared" si="4"/>
        <v>201.9</v>
      </c>
      <c r="P40" s="17">
        <f t="shared" si="4"/>
        <v>0</v>
      </c>
      <c r="Q40" s="17">
        <f t="shared" si="4"/>
        <v>373.46</v>
      </c>
      <c r="R40" s="17">
        <f t="shared" si="4"/>
        <v>636.6</v>
      </c>
      <c r="S40" s="17">
        <f t="shared" si="4"/>
        <v>0</v>
      </c>
      <c r="T40" s="17">
        <f t="shared" si="4"/>
        <v>0</v>
      </c>
      <c r="U40" s="17">
        <f t="shared" si="4"/>
        <v>138</v>
      </c>
      <c r="V40" s="17">
        <f t="shared" si="4"/>
        <v>0</v>
      </c>
      <c r="W40" s="17">
        <f t="shared" si="4"/>
        <v>0</v>
      </c>
      <c r="X40" s="17">
        <f t="shared" si="4"/>
        <v>2630.43</v>
      </c>
      <c r="Y40" s="39">
        <f>SUM(Y6:Y31)</f>
        <v>116.55</v>
      </c>
      <c r="Z40" s="30"/>
    </row>
    <row r="41" spans="1:26" x14ac:dyDescent="0.25">
      <c r="E41" s="29"/>
      <c r="F41" s="30"/>
      <c r="J41" s="30"/>
      <c r="Y41" s="30"/>
      <c r="Z41" s="30"/>
    </row>
    <row r="42" spans="1:26" x14ac:dyDescent="0.25">
      <c r="C42" s="3" t="s">
        <v>67</v>
      </c>
      <c r="E42" s="32">
        <f>SUM(G42:I42)</f>
        <v>0</v>
      </c>
      <c r="F42" s="33">
        <f>Budget!H22</f>
        <v>0</v>
      </c>
      <c r="G42" s="4">
        <f>Budget!H34</f>
        <v>0</v>
      </c>
      <c r="H42" s="4">
        <f>Budget!H27</f>
        <v>0</v>
      </c>
      <c r="I42" s="4">
        <f>Budget!H25</f>
        <v>0</v>
      </c>
      <c r="J42" s="33"/>
      <c r="K42" s="4">
        <f>Budget!H7</f>
        <v>520</v>
      </c>
      <c r="L42" s="4">
        <f>Budget!H8</f>
        <v>20</v>
      </c>
      <c r="M42" s="4">
        <f>Budget!H12</f>
        <v>50</v>
      </c>
      <c r="N42" s="4">
        <f>Budget!H13</f>
        <v>350</v>
      </c>
      <c r="O42" s="4">
        <f>Budget!H14</f>
        <v>200</v>
      </c>
      <c r="P42" s="4">
        <f>Budget!H11</f>
        <v>120</v>
      </c>
      <c r="Q42" s="4">
        <f>Budget!H18</f>
        <v>200</v>
      </c>
      <c r="R42" s="4">
        <f>Budget!H21</f>
        <v>3010</v>
      </c>
      <c r="S42" s="4">
        <f>Budget!H15</f>
        <v>450</v>
      </c>
      <c r="T42" s="4">
        <f>Budget!H19</f>
        <v>100</v>
      </c>
      <c r="U42" s="4">
        <f>Budget!H16</f>
        <v>150</v>
      </c>
      <c r="V42" s="4">
        <f>Budget!H9</f>
        <v>150</v>
      </c>
      <c r="W42" s="4"/>
      <c r="X42" s="43"/>
      <c r="Y42" s="45"/>
      <c r="Z42" s="30"/>
    </row>
    <row r="43" spans="1:26" x14ac:dyDescent="0.25">
      <c r="E43" s="29"/>
      <c r="F43" s="30"/>
      <c r="J43" s="49"/>
      <c r="X43" s="47" t="s">
        <v>76</v>
      </c>
      <c r="Y43" s="48" t="s">
        <v>76</v>
      </c>
      <c r="Z43" s="30"/>
    </row>
    <row r="44" spans="1:26" ht="15.75" thickBot="1" x14ac:dyDescent="0.3">
      <c r="C44" s="3" t="s">
        <v>39</v>
      </c>
      <c r="E44" s="35">
        <f>E42-E40</f>
        <v>-4009.14</v>
      </c>
      <c r="F44" s="35">
        <f>F42-F40</f>
        <v>-2630.4300000000003</v>
      </c>
      <c r="G44" s="35">
        <f t="shared" ref="G44:V44" si="5">G42-G40</f>
        <v>-3000</v>
      </c>
      <c r="H44" s="35">
        <f t="shared" si="5"/>
        <v>-889.5</v>
      </c>
      <c r="I44" s="35">
        <f t="shared" si="5"/>
        <v>-119.64</v>
      </c>
      <c r="J44" s="35">
        <f t="shared" si="5"/>
        <v>-4009.14</v>
      </c>
      <c r="K44" s="35">
        <f t="shared" si="5"/>
        <v>-233.04000000000008</v>
      </c>
      <c r="L44" s="35">
        <f t="shared" si="5"/>
        <v>20</v>
      </c>
      <c r="M44" s="35">
        <f t="shared" si="5"/>
        <v>-52.430000000000007</v>
      </c>
      <c r="N44" s="35">
        <f t="shared" si="5"/>
        <v>-75</v>
      </c>
      <c r="O44" s="35">
        <f t="shared" si="5"/>
        <v>-1.9000000000000057</v>
      </c>
      <c r="P44" s="35">
        <f t="shared" si="5"/>
        <v>120</v>
      </c>
      <c r="Q44" s="35">
        <f t="shared" si="5"/>
        <v>-173.45999999999998</v>
      </c>
      <c r="R44" s="35">
        <f t="shared" si="5"/>
        <v>2373.4</v>
      </c>
      <c r="S44" s="35">
        <f t="shared" si="5"/>
        <v>450</v>
      </c>
      <c r="T44" s="35">
        <f t="shared" si="5"/>
        <v>100</v>
      </c>
      <c r="U44" s="35">
        <f t="shared" si="5"/>
        <v>12</v>
      </c>
      <c r="V44" s="35">
        <f t="shared" si="5"/>
        <v>150</v>
      </c>
      <c r="W44" s="54"/>
      <c r="X44" s="44"/>
      <c r="Y44" s="46"/>
      <c r="Z44" s="40"/>
    </row>
    <row r="45" spans="1:26" ht="15.75" thickTop="1" x14ac:dyDescent="0.25"/>
    <row r="47" spans="1:26" x14ac:dyDescent="0.25">
      <c r="C47" s="3" t="s">
        <v>71</v>
      </c>
      <c r="E47" s="4">
        <f>E40-SUM(G40:I40)</f>
        <v>0</v>
      </c>
    </row>
    <row r="48" spans="1:26" x14ac:dyDescent="0.25">
      <c r="C48" s="3" t="s">
        <v>70</v>
      </c>
      <c r="E48" s="4">
        <f>F40-SUM(K40:V40)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3"/>
  <sheetViews>
    <sheetView topLeftCell="A14" workbookViewId="0">
      <selection activeCell="C34" sqref="C34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97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150</v>
      </c>
    </row>
    <row r="10" spans="3:14" x14ac:dyDescent="0.25">
      <c r="C10" t="s">
        <v>44</v>
      </c>
      <c r="H10">
        <v>200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200</v>
      </c>
    </row>
    <row r="15" spans="3:14" x14ac:dyDescent="0.25">
      <c r="C15" t="s">
        <v>31</v>
      </c>
      <c r="H15">
        <v>450</v>
      </c>
    </row>
    <row r="16" spans="3:14" x14ac:dyDescent="0.25">
      <c r="C16" t="s">
        <v>49</v>
      </c>
      <c r="H16">
        <v>150</v>
      </c>
    </row>
    <row r="17" spans="3:8" x14ac:dyDescent="0.25">
      <c r="C17" t="s">
        <v>98</v>
      </c>
      <c r="H17">
        <v>500</v>
      </c>
    </row>
    <row r="18" spans="3:8" x14ac:dyDescent="0.25">
      <c r="C18" t="s">
        <v>81</v>
      </c>
      <c r="H18">
        <v>200</v>
      </c>
    </row>
    <row r="19" spans="3:8" x14ac:dyDescent="0.25">
      <c r="C19" t="s">
        <v>32</v>
      </c>
      <c r="H19">
        <v>100</v>
      </c>
    </row>
    <row r="21" spans="3:8" x14ac:dyDescent="0.25">
      <c r="C21" t="s">
        <v>38</v>
      </c>
      <c r="H21">
        <f>SUM(H7:H20)</f>
        <v>3010</v>
      </c>
    </row>
    <row r="22" spans="3:8" ht="21" x14ac:dyDescent="0.35">
      <c r="C22" s="38" t="s">
        <v>17</v>
      </c>
    </row>
    <row r="24" spans="3:8" x14ac:dyDescent="0.25">
      <c r="C24" t="s">
        <v>50</v>
      </c>
    </row>
    <row r="25" spans="3:8" x14ac:dyDescent="0.25">
      <c r="C25" t="s">
        <v>51</v>
      </c>
    </row>
    <row r="26" spans="3:8" ht="15.75" thickBot="1" x14ac:dyDescent="0.3"/>
    <row r="27" spans="3:8" ht="15.75" thickBot="1" x14ac:dyDescent="0.3">
      <c r="C27" t="s">
        <v>38</v>
      </c>
      <c r="H27" s="5">
        <f>SUM(H24:H26)</f>
        <v>0</v>
      </c>
    </row>
    <row r="29" spans="3:8" ht="15.75" thickBot="1" x14ac:dyDescent="0.3"/>
    <row r="30" spans="3:8" ht="19.5" thickBot="1" x14ac:dyDescent="0.35">
      <c r="C30" s="1" t="s">
        <v>52</v>
      </c>
      <c r="H30" s="5">
        <f>H21-H27</f>
        <v>3010</v>
      </c>
    </row>
    <row r="32" spans="3:8" ht="15.75" thickBot="1" x14ac:dyDescent="0.3"/>
    <row r="33" spans="3:8" ht="19.5" thickBot="1" x14ac:dyDescent="0.35">
      <c r="C33" s="1" t="s">
        <v>99</v>
      </c>
      <c r="H33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2023-09-14T09:48:02Z</cp:lastPrinted>
  <dcterms:created xsi:type="dcterms:W3CDTF">2011-06-26T08:01:14Z</dcterms:created>
  <dcterms:modified xsi:type="dcterms:W3CDTF">2024-03-09T13:02:03Z</dcterms:modified>
  <cp:category/>
  <cp:contentStatus/>
</cp:coreProperties>
</file>