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ish\Dropbox\Finance\Monthly Spread Sheets\2024\"/>
    </mc:Choice>
  </mc:AlternateContent>
  <xr:revisionPtr revIDLastSave="0" documentId="13_ncr:1_{160C868B-7509-4F26-BB26-2594F4F190A6}" xr6:coauthVersionLast="47" xr6:coauthVersionMax="47" xr10:uidLastSave="{00000000-0000-0000-0000-000000000000}"/>
  <bookViews>
    <workbookView xWindow="-120" yWindow="-120" windowWidth="20730" windowHeight="11160" tabRatio="459" activeTab="2" xr2:uid="{00000000-000D-0000-FFFF-FFFF00000000}"/>
  </bookViews>
  <sheets>
    <sheet name="Full Reconciliation" sheetId="9" r:id="rId1"/>
    <sheet name="Sheet2" sheetId="16" r:id="rId2"/>
    <sheet name="Budget Comparison" sheetId="3" r:id="rId3"/>
    <sheet name="Cash book" sheetId="15" r:id="rId4"/>
    <sheet name="Budget" sheetId="13" r:id="rId5"/>
    <sheet name="Sheet1" sheetId="14" r:id="rId6"/>
  </sheets>
  <definedNames>
    <definedName name="_xlnm.Print_Area" localSheetId="2">'Budget Comparison'!$A$1:$J$35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33" i="15" l="1"/>
  <c r="Z33" i="15" s="1"/>
  <c r="Z34" i="15" s="1"/>
  <c r="Z35" i="15" s="1"/>
  <c r="X27" i="15"/>
  <c r="X28" i="15"/>
  <c r="S47" i="15" l="1"/>
  <c r="H24" i="3"/>
  <c r="H16" i="3"/>
  <c r="D16" i="3"/>
  <c r="L47" i="15"/>
  <c r="L45" i="15"/>
  <c r="B16" i="3" s="1"/>
  <c r="I45" i="15"/>
  <c r="H45" i="15"/>
  <c r="G45" i="15"/>
  <c r="Y45" i="15"/>
  <c r="M45" i="15"/>
  <c r="N45" i="15"/>
  <c r="O45" i="15"/>
  <c r="P45" i="15"/>
  <c r="Q45" i="15"/>
  <c r="R45" i="15"/>
  <c r="S45" i="15"/>
  <c r="T45" i="15"/>
  <c r="U45" i="15"/>
  <c r="V45" i="15"/>
  <c r="W45" i="15"/>
  <c r="K45" i="15"/>
  <c r="X42" i="15"/>
  <c r="X43" i="15"/>
  <c r="X41" i="15"/>
  <c r="X36" i="15"/>
  <c r="X26" i="15"/>
  <c r="X35" i="15"/>
  <c r="J23" i="15"/>
  <c r="J24" i="15"/>
  <c r="J25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9" i="15"/>
  <c r="J8" i="15"/>
  <c r="J7" i="15"/>
  <c r="J6" i="15"/>
  <c r="X39" i="15"/>
  <c r="X40" i="15"/>
  <c r="X38" i="15"/>
  <c r="X37" i="15"/>
  <c r="X34" i="15"/>
  <c r="X30" i="15"/>
  <c r="X31" i="15"/>
  <c r="X32" i="15"/>
  <c r="X23" i="15"/>
  <c r="X24" i="15"/>
  <c r="X25" i="15"/>
  <c r="X29" i="15"/>
  <c r="X22" i="15"/>
  <c r="X18" i="15"/>
  <c r="X19" i="15"/>
  <c r="X20" i="15"/>
  <c r="X21" i="15"/>
  <c r="X16" i="15"/>
  <c r="X17" i="15"/>
  <c r="X15" i="15"/>
  <c r="X9" i="15"/>
  <c r="X10" i="15"/>
  <c r="X11" i="15"/>
  <c r="X12" i="15"/>
  <c r="X13" i="15"/>
  <c r="X14" i="15"/>
  <c r="L49" i="15" l="1"/>
  <c r="F16" i="3"/>
  <c r="J45" i="15"/>
  <c r="F45" i="15"/>
  <c r="H26" i="13" l="1"/>
  <c r="H20" i="13"/>
  <c r="H29" i="13" s="1"/>
  <c r="B27" i="3" l="1"/>
  <c r="U47" i="15"/>
  <c r="C10" i="9" l="1"/>
  <c r="X8" i="15" l="1"/>
  <c r="H21" i="3" l="1"/>
  <c r="H20" i="3"/>
  <c r="H19" i="3"/>
  <c r="D19" i="3" s="1"/>
  <c r="H18" i="3"/>
  <c r="H27" i="3"/>
  <c r="D27" i="3" s="1"/>
  <c r="F27" i="3" s="1"/>
  <c r="H26" i="3"/>
  <c r="D26" i="3" s="1"/>
  <c r="H25" i="3"/>
  <c r="H23" i="3"/>
  <c r="H22" i="3"/>
  <c r="H17" i="3"/>
  <c r="H15" i="3"/>
  <c r="B26" i="3" l="1"/>
  <c r="F26" i="3" s="1"/>
  <c r="U49" i="15"/>
  <c r="H28" i="3"/>
  <c r="B32" i="3" l="1"/>
  <c r="B7" i="3" l="1"/>
  <c r="X7" i="15" l="1"/>
  <c r="X6" i="15"/>
  <c r="X45" i="15" l="1"/>
  <c r="J49" i="15"/>
  <c r="Z6" i="15"/>
  <c r="Z7" i="15" s="1"/>
  <c r="Z8" i="15" s="1"/>
  <c r="Z9" i="15" s="1"/>
  <c r="Z10" i="15" s="1"/>
  <c r="Z11" i="15" s="1"/>
  <c r="Z12" i="15" s="1"/>
  <c r="Z13" i="15" s="1"/>
  <c r="Z14" i="15" s="1"/>
  <c r="Z15" i="15" s="1"/>
  <c r="Z16" i="15" s="1"/>
  <c r="Z17" i="15" s="1"/>
  <c r="Z18" i="15" s="1"/>
  <c r="Z19" i="15" s="1"/>
  <c r="Z20" i="15" s="1"/>
  <c r="Z21" i="15" s="1"/>
  <c r="Z22" i="15" s="1"/>
  <c r="Z23" i="15" s="1"/>
  <c r="Z24" i="15" s="1"/>
  <c r="Z25" i="15" s="1"/>
  <c r="Z26" i="15" s="1"/>
  <c r="Z27" i="15" s="1"/>
  <c r="Z28" i="15" s="1"/>
  <c r="Z29" i="15" s="1"/>
  <c r="Z30" i="15" s="1"/>
  <c r="Z31" i="15" s="1"/>
  <c r="Z32" i="15" s="1"/>
  <c r="R47" i="15" l="1"/>
  <c r="F47" i="15"/>
  <c r="H47" i="15"/>
  <c r="I47" i="15"/>
  <c r="V47" i="15"/>
  <c r="T47" i="15"/>
  <c r="Q47" i="15"/>
  <c r="P47" i="15"/>
  <c r="O47" i="15"/>
  <c r="N47" i="15"/>
  <c r="M47" i="15"/>
  <c r="K47" i="15"/>
  <c r="G47" i="15"/>
  <c r="B19" i="3"/>
  <c r="F19" i="3" s="1"/>
  <c r="B18" i="3"/>
  <c r="T49" i="15" l="1"/>
  <c r="I49" i="15"/>
  <c r="M49" i="15"/>
  <c r="Q49" i="15"/>
  <c r="N49" i="15"/>
  <c r="S49" i="15"/>
  <c r="H49" i="15"/>
  <c r="O49" i="15"/>
  <c r="K49" i="15"/>
  <c r="P49" i="15"/>
  <c r="V49" i="15"/>
  <c r="R49" i="15"/>
  <c r="E47" i="15"/>
  <c r="E53" i="15" l="1"/>
  <c r="B18" i="9"/>
  <c r="F49" i="15"/>
  <c r="B20" i="3"/>
  <c r="B9" i="3"/>
  <c r="B8" i="3"/>
  <c r="B15" i="3"/>
  <c r="B21" i="3"/>
  <c r="B22" i="3"/>
  <c r="B23" i="3"/>
  <c r="B24" i="3"/>
  <c r="B25" i="3"/>
  <c r="B17" i="3"/>
  <c r="B28" i="3" l="1"/>
  <c r="D24" i="3"/>
  <c r="D21" i="3"/>
  <c r="D25" i="3"/>
  <c r="D22" i="3"/>
  <c r="D23" i="3"/>
  <c r="D20" i="3"/>
  <c r="D18" i="3"/>
  <c r="D17" i="3"/>
  <c r="H7" i="3"/>
  <c r="D15" i="3" l="1"/>
  <c r="D28" i="3" s="1"/>
  <c r="H8" i="3"/>
  <c r="H12" i="3" s="1"/>
  <c r="F23" i="3"/>
  <c r="F25" i="3"/>
  <c r="F24" i="3"/>
  <c r="F17" i="3"/>
  <c r="F18" i="3"/>
  <c r="F21" i="3"/>
  <c r="F22" i="3"/>
  <c r="H30" i="3" l="1"/>
  <c r="H34" i="3" s="1"/>
  <c r="F15" i="3"/>
  <c r="D12" i="3"/>
  <c r="D30" i="3" s="1"/>
  <c r="F20" i="3"/>
  <c r="B37" i="3"/>
  <c r="F28" i="3" l="1"/>
  <c r="E45" i="15"/>
  <c r="G49" i="15"/>
  <c r="B12" i="3" l="1"/>
  <c r="B30" i="3" s="1"/>
  <c r="B17" i="9"/>
  <c r="C19" i="9" s="1"/>
  <c r="E52" i="15"/>
  <c r="E49" i="15"/>
  <c r="F12" i="3" l="1"/>
  <c r="B34" i="3"/>
  <c r="F30" i="3"/>
</calcChain>
</file>

<file path=xl/sharedStrings.xml><?xml version="1.0" encoding="utf-8"?>
<sst xmlns="http://schemas.openxmlformats.org/spreadsheetml/2006/main" count="216" uniqueCount="146">
  <si>
    <t>NORTH &amp; SOUTH CLIFFE PARISH COUNCIL</t>
  </si>
  <si>
    <t>£</t>
  </si>
  <si>
    <t xml:space="preserve">Current Account  </t>
  </si>
  <si>
    <t>Plus outstanding receipts</t>
  </si>
  <si>
    <r>
      <rPr>
        <u/>
        <sz val="12"/>
        <rFont val="Calibri"/>
        <family val="2"/>
        <scheme val="minor"/>
      </rPr>
      <t>Less</t>
    </r>
    <r>
      <rPr>
        <sz val="12"/>
        <rFont val="Calibri"/>
        <family val="2"/>
        <scheme val="minor"/>
      </rPr>
      <t xml:space="preserve"> unpresented cheques / payments </t>
    </r>
  </si>
  <si>
    <t>Bank Control Accounts</t>
  </si>
  <si>
    <t>Cash Book: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</si>
  <si>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</si>
  <si>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r>
      <rPr>
        <u/>
        <sz val="12"/>
        <color theme="1"/>
        <rFont val="Calibri"/>
        <family val="2"/>
        <scheme val="minor"/>
      </rPr>
      <t>Less</t>
    </r>
    <r>
      <rPr>
        <sz val="12"/>
        <color theme="1"/>
        <rFont val="Calibri"/>
        <family val="2"/>
        <scheme val="minor"/>
      </rPr>
      <t xml:space="preserve"> Payments </t>
    </r>
  </si>
  <si>
    <t xml:space="preserve">                      Closing Balance per Cash Book </t>
  </si>
  <si>
    <t xml:space="preserve">Income and Expenditure account </t>
  </si>
  <si>
    <t>Actual</t>
  </si>
  <si>
    <t>Vs YTD</t>
  </si>
  <si>
    <t>Annual</t>
  </si>
  <si>
    <t xml:space="preserve"> </t>
  </si>
  <si>
    <t>Budget</t>
  </si>
  <si>
    <t>(Pro Rata)</t>
  </si>
  <si>
    <t>Income</t>
  </si>
  <si>
    <t>Precept</t>
  </si>
  <si>
    <t>Other Receipts ( Including VAT)</t>
  </si>
  <si>
    <t>Grant</t>
  </si>
  <si>
    <t>Total Income</t>
  </si>
  <si>
    <t>Expenditure</t>
  </si>
  <si>
    <t>Clerks Salary  (including PAYE)</t>
  </si>
  <si>
    <t>Training</t>
  </si>
  <si>
    <t>Legal and Professional fees</t>
  </si>
  <si>
    <t xml:space="preserve">Maintenance Costs </t>
  </si>
  <si>
    <t>Insurance</t>
  </si>
  <si>
    <t>Village Hall room hire</t>
  </si>
  <si>
    <t>Subscriptions</t>
  </si>
  <si>
    <t>Section 137</t>
  </si>
  <si>
    <t>Net Income Less Expenses</t>
  </si>
  <si>
    <t>Opening Bank Balance</t>
  </si>
  <si>
    <t>Closing Bank Balance</t>
  </si>
  <si>
    <t>Check Digit</t>
  </si>
  <si>
    <t>Receipts</t>
  </si>
  <si>
    <t>Total</t>
  </si>
  <si>
    <t>Residual</t>
  </si>
  <si>
    <t>Details</t>
  </si>
  <si>
    <t>Subs</t>
  </si>
  <si>
    <t>NORTH &amp; SOUTH CLIFFE</t>
  </si>
  <si>
    <t>Clerks Salary</t>
  </si>
  <si>
    <t>Legal and professional fees</t>
  </si>
  <si>
    <t>Village hall room hire</t>
  </si>
  <si>
    <t>Statonery &amp; office expenses</t>
  </si>
  <si>
    <t>Audit fee</t>
  </si>
  <si>
    <t>Insurances</t>
  </si>
  <si>
    <t>Project funding</t>
  </si>
  <si>
    <t>VAT</t>
  </si>
  <si>
    <t>Other</t>
  </si>
  <si>
    <t>Net Budget to maintain bank balance</t>
  </si>
  <si>
    <t>CASH BOOK</t>
  </si>
  <si>
    <t>Date</t>
  </si>
  <si>
    <t>Ref</t>
  </si>
  <si>
    <t>Receipt</t>
  </si>
  <si>
    <t>Payment</t>
  </si>
  <si>
    <t>Payments</t>
  </si>
  <si>
    <t>Grants/donations</t>
  </si>
  <si>
    <t>Clerk's salary</t>
  </si>
  <si>
    <t>Admin</t>
  </si>
  <si>
    <t>S137</t>
  </si>
  <si>
    <t>Maint</t>
  </si>
  <si>
    <t>Leg/Prof</t>
  </si>
  <si>
    <t>Payment Type</t>
  </si>
  <si>
    <t>VAT repay</t>
  </si>
  <si>
    <t>Payment Check</t>
  </si>
  <si>
    <t>Receipt Check</t>
  </si>
  <si>
    <t>Vat Paid</t>
  </si>
  <si>
    <t>Accounts</t>
  </si>
  <si>
    <t xml:space="preserve">Current </t>
  </si>
  <si>
    <t>b/forward</t>
  </si>
  <si>
    <t>N/A</t>
  </si>
  <si>
    <t>Vill Hall</t>
  </si>
  <si>
    <t>Capital expenditure</t>
  </si>
  <si>
    <t>Stationery &amp; office</t>
  </si>
  <si>
    <t>Projects</t>
  </si>
  <si>
    <t>Subscriptions (ERNLLCA/Information Commissioner)</t>
  </si>
  <si>
    <t>U/R VAT</t>
  </si>
  <si>
    <t>ERNLLCA</t>
  </si>
  <si>
    <t>23rd April</t>
  </si>
  <si>
    <t>HSBC</t>
  </si>
  <si>
    <t>Charges</t>
  </si>
  <si>
    <t>HMRC</t>
  </si>
  <si>
    <t>Direct credit</t>
  </si>
  <si>
    <t>ERYC</t>
  </si>
  <si>
    <t>Catherine Simpson</t>
  </si>
  <si>
    <t>SLA for street lighting</t>
  </si>
  <si>
    <t>Street Lighting</t>
  </si>
  <si>
    <t>Online</t>
  </si>
  <si>
    <t>Clerk's WFH</t>
  </si>
  <si>
    <t>Budget for 2023/24</t>
  </si>
  <si>
    <t>Opening Balance 1st April 20224</t>
  </si>
  <si>
    <t>BUDGET 2024/25</t>
  </si>
  <si>
    <t>Suggested precept for 2024/25</t>
  </si>
  <si>
    <t>5th April</t>
  </si>
  <si>
    <t>R24/25-1</t>
  </si>
  <si>
    <t>12th April</t>
  </si>
  <si>
    <t>P24/25-1</t>
  </si>
  <si>
    <t>P24/25-2</t>
  </si>
  <si>
    <t>Kaye Middleton</t>
  </si>
  <si>
    <t>P24/25-3</t>
  </si>
  <si>
    <t>P24/25-4</t>
  </si>
  <si>
    <t>P24/25-5</t>
  </si>
  <si>
    <t>26th April</t>
  </si>
  <si>
    <t>P24/25-6</t>
  </si>
  <si>
    <t>30th April</t>
  </si>
  <si>
    <t>R24/25-2</t>
  </si>
  <si>
    <t>Street Lights</t>
  </si>
  <si>
    <t>9th May</t>
  </si>
  <si>
    <t>P24/25-7</t>
  </si>
  <si>
    <t>P24/25-8</t>
  </si>
  <si>
    <t>15th May</t>
  </si>
  <si>
    <t>Richard Dixon</t>
  </si>
  <si>
    <t>P24/25-9</t>
  </si>
  <si>
    <t>20th May</t>
  </si>
  <si>
    <t>SLCC</t>
  </si>
  <si>
    <t>P24/25-10</t>
  </si>
  <si>
    <t>23rd May</t>
  </si>
  <si>
    <t>Bank charges</t>
  </si>
  <si>
    <t>P24/25-11</t>
  </si>
  <si>
    <t>30th May</t>
  </si>
  <si>
    <t>Village Hall</t>
  </si>
  <si>
    <t>P24/25-12</t>
  </si>
  <si>
    <t>13th June</t>
  </si>
  <si>
    <t>P24/25-13</t>
  </si>
  <si>
    <t>P24/25-14</t>
  </si>
  <si>
    <t>23rd June</t>
  </si>
  <si>
    <t>P24/25-15</t>
  </si>
  <si>
    <t>4th July</t>
  </si>
  <si>
    <t>Garton on the Wolds PC</t>
  </si>
  <si>
    <t>P24/25-16</t>
  </si>
  <si>
    <t>11th July</t>
  </si>
  <si>
    <t>P24/25-17</t>
  </si>
  <si>
    <t>23rd July</t>
  </si>
  <si>
    <t>P24/25-18</t>
  </si>
  <si>
    <t>8th August</t>
  </si>
  <si>
    <t>P24/25-19</t>
  </si>
  <si>
    <t>7 months to 31st October 2024</t>
  </si>
  <si>
    <t>7 months</t>
  </si>
  <si>
    <t>13th September</t>
  </si>
  <si>
    <t>23rd September</t>
  </si>
  <si>
    <t>17th October</t>
  </si>
  <si>
    <t>23rd October</t>
  </si>
  <si>
    <t>23rd August</t>
  </si>
  <si>
    <t>Full Bank Reconciliation  - 31st October 2024</t>
  </si>
  <si>
    <t>Balance per Bank Statement 31st October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</si>
</sst>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\(#,##0\)"/>
    <numFmt numFmtId="165" formatCode="#,##0.00;[Red]\(#,##0.00\)"/>
    <numFmt numFmtId="166" formatCode="&quot;£&quot;#,##0.00"/>
    <numFmt numFmtId="167" formatCode="&quot;£&quot;#,##0"/>
    <numFmt numFmtId="168" formatCode="0.00_ ;[Red]\-0.00\ 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/>
    <xf numFmtId="0" fontId="0" fillId="0" borderId="4" xfId="0" applyBorder="1"/>
    <xf numFmtId="0" fontId="1" fillId="0" borderId="0" xfId="0" applyFont="1" applyAlignment="1">
      <alignment horizontal="left"/>
    </xf>
    <xf numFmtId="0" fontId="0" fillId="0" borderId="1" xfId="0" applyBorder="1"/>
    <xf numFmtId="164" fontId="0" fillId="0" borderId="0" xfId="0" applyNumberFormat="1"/>
    <xf numFmtId="0" fontId="4" fillId="0" borderId="0" xfId="0" applyFont="1"/>
    <xf numFmtId="164" fontId="0" fillId="0" borderId="3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0" fillId="0" borderId="2" xfId="0" applyNumberFormat="1" applyBorder="1"/>
    <xf numFmtId="0" fontId="5" fillId="0" borderId="0" xfId="0" applyFont="1"/>
    <xf numFmtId="164" fontId="0" fillId="0" borderId="0" xfId="0" applyNumberFormat="1" applyAlignment="1">
      <alignment horizontal="center"/>
    </xf>
    <xf numFmtId="164" fontId="0" fillId="0" borderId="1" xfId="0" applyNumberFormat="1" applyBorder="1"/>
    <xf numFmtId="2" fontId="0" fillId="0" borderId="1" xfId="0" applyNumberFormat="1" applyBorder="1"/>
    <xf numFmtId="166" fontId="0" fillId="0" borderId="1" xfId="0" applyNumberFormat="1" applyBorder="1"/>
    <xf numFmtId="167" fontId="0" fillId="0" borderId="6" xfId="0" applyNumberFormat="1" applyBorder="1" applyAlignment="1">
      <alignment horizontal="right"/>
    </xf>
    <xf numFmtId="165" fontId="1" fillId="0" borderId="2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1" fillId="0" borderId="0" xfId="0" applyNumberFormat="1" applyFont="1"/>
    <xf numFmtId="0" fontId="0" fillId="0" borderId="5" xfId="0" applyBorder="1"/>
    <xf numFmtId="0" fontId="0" fillId="0" borderId="8" xfId="0" applyBorder="1"/>
    <xf numFmtId="0" fontId="0" fillId="0" borderId="10" xfId="0" applyBorder="1"/>
    <xf numFmtId="2" fontId="0" fillId="0" borderId="5" xfId="0" applyNumberFormat="1" applyBorder="1"/>
    <xf numFmtId="2" fontId="0" fillId="0" borderId="8" xfId="0" applyNumberFormat="1" applyBorder="1"/>
    <xf numFmtId="2" fontId="0" fillId="0" borderId="10" xfId="0" applyNumberFormat="1" applyBorder="1"/>
    <xf numFmtId="165" fontId="0" fillId="0" borderId="0" xfId="0" applyNumberFormat="1"/>
    <xf numFmtId="168" fontId="0" fillId="0" borderId="7" xfId="0" applyNumberFormat="1" applyBorder="1"/>
    <xf numFmtId="0" fontId="0" fillId="0" borderId="11" xfId="0" applyBorder="1"/>
    <xf numFmtId="2" fontId="0" fillId="0" borderId="6" xfId="0" applyNumberFormat="1" applyBorder="1"/>
    <xf numFmtId="0" fontId="3" fillId="0" borderId="0" xfId="0" applyFont="1"/>
    <xf numFmtId="2" fontId="0" fillId="0" borderId="9" xfId="0" applyNumberFormat="1" applyBorder="1"/>
    <xf numFmtId="0" fontId="0" fillId="0" borderId="13" xfId="0" applyBorder="1"/>
    <xf numFmtId="2" fontId="0" fillId="0" borderId="14" xfId="0" applyNumberFormat="1" applyBorder="1"/>
    <xf numFmtId="0" fontId="1" fillId="2" borderId="0" xfId="0" applyFont="1" applyFill="1"/>
    <xf numFmtId="2" fontId="13" fillId="3" borderId="0" xfId="0" applyNumberFormat="1" applyFont="1" applyFill="1"/>
    <xf numFmtId="0" fontId="13" fillId="3" borderId="12" xfId="0" applyFont="1" applyFill="1" applyBorder="1"/>
    <xf numFmtId="2" fontId="13" fillId="3" borderId="10" xfId="0" applyNumberFormat="1" applyFont="1" applyFill="1" applyBorder="1"/>
    <xf numFmtId="2" fontId="13" fillId="3" borderId="13" xfId="0" applyNumberFormat="1" applyFont="1" applyFill="1" applyBorder="1"/>
    <xf numFmtId="0" fontId="14" fillId="3" borderId="0" xfId="0" applyFont="1" applyFill="1"/>
    <xf numFmtId="0" fontId="14" fillId="3" borderId="10" xfId="0" applyFont="1" applyFill="1" applyBorder="1"/>
    <xf numFmtId="0" fontId="0" fillId="0" borderId="14" xfId="0" applyBorder="1"/>
    <xf numFmtId="0" fontId="15" fillId="0" borderId="0" xfId="0" applyFont="1"/>
    <xf numFmtId="0" fontId="0" fillId="0" borderId="0" xfId="0" applyAlignment="1">
      <alignment horizontal="left"/>
    </xf>
    <xf numFmtId="0" fontId="16" fillId="0" borderId="0" xfId="0" applyFont="1"/>
    <xf numFmtId="2" fontId="0" fillId="0" borderId="11" xfId="0" applyNumberFormat="1" applyBorder="1"/>
    <xf numFmtId="168" fontId="0" fillId="0" borderId="2" xfId="0" applyNumberFormat="1" applyBorder="1"/>
    <xf numFmtId="2" fontId="1" fillId="0" borderId="10" xfId="0" applyNumberFormat="1" applyFont="1" applyBorder="1"/>
    <xf numFmtId="2" fontId="17" fillId="0" borderId="6" xfId="0" applyNumberFormat="1" applyFont="1" applyBorder="1"/>
    <xf numFmtId="2" fontId="14" fillId="0" borderId="6" xfId="0" applyNumberFormat="1" applyFont="1" applyBorder="1"/>
    <xf numFmtId="2" fontId="1" fillId="2" borderId="6" xfId="0" applyNumberFormat="1" applyFont="1" applyFill="1" applyBorder="1"/>
    <xf numFmtId="2" fontId="1" fillId="0" borderId="6" xfId="0" applyNumberFormat="1" applyFont="1" applyFill="1" applyBorder="1"/>
    <xf numFmtId="2" fontId="0" fillId="0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topLeftCell="A6" workbookViewId="0">
      <selection activeCell="B22" sqref="B22"/>
    </sheetView>
  </sheetViews>
  <sheetFormatPr defaultRowHeight="15" x14ac:dyDescent="0.25"/>
  <cols>
    <col min="1" max="1" width="57.28515625" customWidth="1"/>
    <col min="2" max="3" width="12.85546875" style="25" customWidth="1"/>
  </cols>
  <sheetData>
    <row r="1" spans="1:3" ht="15.75" x14ac:dyDescent="0.25">
      <c r="A1" s="21" t="s">
        <v>0</v>
      </c>
    </row>
    <row r="2" spans="1:3" ht="15.75" x14ac:dyDescent="0.25">
      <c r="A2" s="22"/>
    </row>
    <row r="3" spans="1:3" ht="15.75" x14ac:dyDescent="0.25">
      <c r="A3" s="21" t="s">
        <v>144</v>
      </c>
    </row>
    <row r="4" spans="1:3" ht="15.75" x14ac:dyDescent="0.25">
      <c r="A4" s="22"/>
    </row>
    <row r="5" spans="1:3" ht="15.75" x14ac:dyDescent="0.25">
      <c r="A5" s="23"/>
      <c r="B5" s="26" t="s">
        <v>1</v>
      </c>
      <c r="C5" s="26" t="s">
        <v>1</v>
      </c>
    </row>
    <row r="6" spans="1:3" ht="15.75" x14ac:dyDescent="0.25">
      <c r="A6" s="23" t="s">
        <v>2</v>
      </c>
    </row>
    <row r="7" spans="1:3" ht="15.75" x14ac:dyDescent="0.25">
      <c r="A7" s="24" t="s">
        <v>145</v>
      </c>
      <c r="B7" s="25">
        <v>4071.22</v>
      </c>
    </row>
    <row r="8" spans="1:3" ht="15.75" x14ac:dyDescent="0.25">
      <c r="A8" s="24" t="s">
        <v>3</v>
      </c>
    </row>
    <row r="9" spans="1:3" ht="15.75" x14ac:dyDescent="0.25">
      <c r="A9" s="24" t="s">
        <v>4</v>
      </c>
    </row>
    <row r="10" spans="1:3" ht="15.75" x14ac:dyDescent="0.25">
      <c r="A10" s="22"/>
      <c r="B10" s="18"/>
      <c r="C10" s="25">
        <f>SUM(B7+B8-B9)</f>
        <v>4071.22</v>
      </c>
    </row>
    <row r="11" spans="1:3" ht="15.75" x14ac:dyDescent="0.25">
      <c r="A11" s="22"/>
    </row>
    <row r="12" spans="1:3" ht="15.75" x14ac:dyDescent="0.25">
      <c r="A12" s="22"/>
    </row>
    <row r="13" spans="1:3" ht="15.75" x14ac:dyDescent="0.25">
      <c r="A13" s="21" t="s">
        <v>5</v>
      </c>
    </row>
    <row r="14" spans="1:3" ht="15.75" x14ac:dyDescent="0.25">
      <c r="A14" s="22"/>
    </row>
    <row r="15" spans="1:3" ht="15.75" x14ac:dyDescent="0.25">
      <c r="A15" s="23" t="s">
        <v>6</v>
      </c>
    </row>
    <row r="16" spans="1:3" ht="15.75" x14ac:dyDescent="0.25">
      <c r="A16" s="22" t="s">
        <v>91</v>
      </c>
      <c r="B16" s="25">
        <v>3458.59</v>
      </c>
    </row>
    <row r="17" spans="1:3" ht="15.75" x14ac:dyDescent="0.25">
      <c r="A17" s="22" t="s">
        <v>7</v>
      </c>
      <c r="B17" s="25">
        <f>'Cash book'!E45</f>
        <v>3597.55</v>
      </c>
    </row>
    <row r="18" spans="1:3" ht="15.75" x14ac:dyDescent="0.25">
      <c r="A18" s="22" t="s">
        <v>8</v>
      </c>
      <c r="B18" s="25">
        <f>'Cash book'!F45</f>
        <v>2984.92</v>
      </c>
    </row>
    <row r="19" spans="1:3" ht="15.75" x14ac:dyDescent="0.25">
      <c r="A19" s="22" t="s">
        <v>9</v>
      </c>
      <c r="B19" s="18"/>
      <c r="C19" s="25">
        <f>B16+B17-B18</f>
        <v>4071.2200000000003</v>
      </c>
    </row>
    <row r="20" spans="1:3" ht="15.75" x14ac:dyDescent="0.25">
      <c r="A20" s="22"/>
    </row>
    <row r="21" spans="1:3" ht="15.75" x14ac:dyDescent="0.25">
      <c r="A21" s="23"/>
    </row>
    <row r="22" spans="1:3" ht="15.75" x14ac:dyDescent="0.25">
      <c r="A22" s="22"/>
    </row>
    <row r="23" spans="1:3" ht="15.75" x14ac:dyDescent="0.25">
      <c r="A23" s="22"/>
    </row>
    <row r="24" spans="1:3" ht="15.75" x14ac:dyDescent="0.25">
      <c r="A24" s="22"/>
    </row>
    <row r="25" spans="1:3" ht="15.75" x14ac:dyDescent="0.25">
      <c r="A25" s="22"/>
    </row>
    <row r="26" spans="1:3" ht="15.75" x14ac:dyDescent="0.25">
      <c r="A26" s="22"/>
    </row>
    <row r="27" spans="1:3" ht="15.75" x14ac:dyDescent="0.25">
      <c r="A27" s="22"/>
    </row>
    <row r="28" spans="1:3" ht="15.75" x14ac:dyDescent="0.25">
      <c r="A28" s="23"/>
    </row>
    <row r="29" spans="1:3" ht="15.75" x14ac:dyDescent="0.25">
      <c r="A29" s="22"/>
    </row>
    <row r="30" spans="1:3" ht="15.75" x14ac:dyDescent="0.25">
      <c r="A30" s="22"/>
    </row>
    <row r="31" spans="1:3" ht="15.75" x14ac:dyDescent="0.25">
      <c r="A31" s="22"/>
    </row>
    <row r="32" spans="1:3" ht="15.75" x14ac:dyDescent="0.25">
      <c r="A32" s="22"/>
    </row>
    <row r="33" spans="1:3" ht="15.75" x14ac:dyDescent="0.25">
      <c r="A33" s="22"/>
      <c r="C33" s="27"/>
    </row>
    <row r="34" spans="1:3" ht="15.75" x14ac:dyDescent="0.25">
      <c r="A34" s="2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C9EFF-76A9-4CA4-A527-58F15B0AFA5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tabSelected="1" workbookViewId="0">
      <selection activeCell="A3" sqref="A3"/>
    </sheetView>
  </sheetViews>
  <sheetFormatPr defaultRowHeight="15" x14ac:dyDescent="0.25"/>
  <cols>
    <col min="1" max="1" width="46" customWidth="1"/>
    <col min="2" max="2" width="11.28515625" customWidth="1"/>
    <col min="3" max="3" width="4.7109375" customWidth="1"/>
    <col min="4" max="4" width="11.5703125" customWidth="1"/>
    <col min="5" max="5" width="3.85546875" customWidth="1"/>
    <col min="6" max="6" width="11.5703125" customWidth="1"/>
    <col min="7" max="7" width="4.28515625" customWidth="1"/>
    <col min="8" max="8" width="12.140625" customWidth="1"/>
    <col min="9" max="9" width="6" customWidth="1"/>
    <col min="10" max="10" width="37.42578125" customWidth="1"/>
  </cols>
  <sheetData>
    <row r="1" spans="1:10" x14ac:dyDescent="0.25">
      <c r="A1" s="3" t="s">
        <v>0</v>
      </c>
      <c r="B1" s="3"/>
      <c r="H1" s="12">
        <v>7</v>
      </c>
      <c r="I1" s="12"/>
      <c r="J1" s="14"/>
    </row>
    <row r="2" spans="1:10" x14ac:dyDescent="0.25">
      <c r="A2" s="3" t="s">
        <v>10</v>
      </c>
      <c r="B2" s="2" t="s">
        <v>11</v>
      </c>
      <c r="D2" s="2" t="s">
        <v>138</v>
      </c>
      <c r="E2" s="2"/>
      <c r="F2" s="2" t="s">
        <v>12</v>
      </c>
      <c r="G2" s="2"/>
      <c r="H2" s="2" t="s">
        <v>13</v>
      </c>
      <c r="I2" s="3"/>
      <c r="J2" s="6"/>
    </row>
    <row r="3" spans="1:10" ht="15.75" x14ac:dyDescent="0.25">
      <c r="A3" s="23" t="s">
        <v>137</v>
      </c>
      <c r="B3" s="11" t="s">
        <v>14</v>
      </c>
      <c r="C3" s="11"/>
      <c r="D3" s="2" t="s">
        <v>15</v>
      </c>
      <c r="E3" s="2"/>
      <c r="F3" s="2" t="s">
        <v>15</v>
      </c>
      <c r="G3" s="2"/>
      <c r="H3" s="2" t="s">
        <v>15</v>
      </c>
      <c r="I3" s="3"/>
      <c r="J3" s="3"/>
    </row>
    <row r="4" spans="1:10" x14ac:dyDescent="0.25">
      <c r="B4" s="3"/>
      <c r="C4" s="3"/>
      <c r="D4" s="15" t="s">
        <v>16</v>
      </c>
    </row>
    <row r="5" spans="1:10" x14ac:dyDescent="0.25">
      <c r="A5" s="3"/>
      <c r="B5" s="11" t="s">
        <v>1</v>
      </c>
      <c r="C5" s="3"/>
      <c r="D5" s="11" t="s">
        <v>1</v>
      </c>
      <c r="F5" s="11" t="s">
        <v>1</v>
      </c>
      <c r="H5" s="11" t="s">
        <v>1</v>
      </c>
    </row>
    <row r="6" spans="1:10" x14ac:dyDescent="0.25">
      <c r="A6" s="9" t="s">
        <v>17</v>
      </c>
    </row>
    <row r="7" spans="1:10" x14ac:dyDescent="0.25">
      <c r="A7" t="s">
        <v>18</v>
      </c>
      <c r="B7" s="34">
        <f>'Cash book'!G45</f>
        <v>3471</v>
      </c>
      <c r="C7" s="8"/>
      <c r="E7" s="8"/>
      <c r="F7" s="8"/>
      <c r="G7" s="8"/>
      <c r="H7" s="34">
        <f>Budget!H33</f>
        <v>0</v>
      </c>
      <c r="I7" s="8"/>
    </row>
    <row r="8" spans="1:10" x14ac:dyDescent="0.25">
      <c r="A8" t="s">
        <v>19</v>
      </c>
      <c r="B8" s="34">
        <f>'Cash book'!I45</f>
        <v>126.55</v>
      </c>
      <c r="C8" s="8"/>
      <c r="D8" s="8"/>
      <c r="E8" s="8"/>
      <c r="F8" s="8"/>
      <c r="G8" s="8"/>
      <c r="H8" s="34">
        <f>Budget!H27</f>
        <v>0</v>
      </c>
      <c r="I8" s="8"/>
    </row>
    <row r="9" spans="1:10" x14ac:dyDescent="0.25">
      <c r="A9" t="s">
        <v>20</v>
      </c>
      <c r="B9" s="34">
        <f>'Cash book'!H45</f>
        <v>0</v>
      </c>
      <c r="C9" s="8"/>
      <c r="D9" s="8"/>
      <c r="E9" s="8"/>
      <c r="F9" s="8"/>
      <c r="G9" s="8"/>
      <c r="H9" s="34">
        <v>0</v>
      </c>
      <c r="I9" s="8"/>
    </row>
    <row r="10" spans="1:10" x14ac:dyDescent="0.25">
      <c r="B10" s="8"/>
      <c r="C10" s="8"/>
      <c r="D10" s="8"/>
      <c r="E10" s="8"/>
      <c r="F10" s="8"/>
      <c r="G10" s="8"/>
      <c r="H10" s="8"/>
      <c r="I10" s="8"/>
    </row>
    <row r="11" spans="1:10" x14ac:dyDescent="0.25">
      <c r="B11" s="10"/>
      <c r="C11" s="8"/>
      <c r="D11" s="10"/>
      <c r="E11" s="8"/>
      <c r="F11" s="10"/>
      <c r="G11" s="8"/>
      <c r="H11" s="10"/>
      <c r="I11" s="8"/>
    </row>
    <row r="12" spans="1:10" x14ac:dyDescent="0.25">
      <c r="A12" t="s">
        <v>21</v>
      </c>
      <c r="B12" s="34">
        <f>SUM(B7:B9)</f>
        <v>3597.55</v>
      </c>
      <c r="C12" s="8"/>
      <c r="D12" s="34">
        <f>+H12*$H$1/12</f>
        <v>0</v>
      </c>
      <c r="E12" s="8"/>
      <c r="F12" s="34">
        <f>+B12-D12</f>
        <v>3597.55</v>
      </c>
      <c r="G12" s="8"/>
      <c r="H12" s="34">
        <f>SUM(H7:H11)</f>
        <v>0</v>
      </c>
      <c r="I12" s="8"/>
    </row>
    <row r="13" spans="1:10" x14ac:dyDescent="0.25">
      <c r="B13" s="8"/>
      <c r="C13" s="8"/>
      <c r="D13" s="8"/>
      <c r="E13" s="8"/>
      <c r="F13" s="8"/>
      <c r="G13" s="8"/>
      <c r="H13" s="8"/>
      <c r="I13" s="8"/>
    </row>
    <row r="14" spans="1:10" x14ac:dyDescent="0.25">
      <c r="A14" s="9" t="s">
        <v>22</v>
      </c>
      <c r="B14" s="8"/>
      <c r="C14" s="8"/>
      <c r="D14" s="8"/>
      <c r="E14" s="8"/>
      <c r="F14" s="8"/>
      <c r="G14" s="8"/>
      <c r="H14" s="8"/>
      <c r="I14" s="8"/>
    </row>
    <row r="15" spans="1:10" x14ac:dyDescent="0.25">
      <c r="A15" t="s">
        <v>23</v>
      </c>
      <c r="B15" s="8">
        <f>'Cash book'!K45</f>
        <v>435.76000000000005</v>
      </c>
      <c r="C15" s="8"/>
      <c r="D15" s="8">
        <f t="shared" ref="D15:D27" si="0">+H15*$H$1/12</f>
        <v>448.58333333333331</v>
      </c>
      <c r="E15" s="8"/>
      <c r="F15" s="8">
        <f t="shared" ref="F15:F28" si="1">-B15+D15</f>
        <v>12.823333333333267</v>
      </c>
      <c r="G15" s="8"/>
      <c r="H15" s="8">
        <f>Budget!H7</f>
        <v>769</v>
      </c>
      <c r="I15" s="8"/>
    </row>
    <row r="16" spans="1:10" x14ac:dyDescent="0.25">
      <c r="A16" t="s">
        <v>89</v>
      </c>
      <c r="B16" s="8">
        <f>'Cash book'!L45</f>
        <v>182</v>
      </c>
      <c r="C16" s="8"/>
      <c r="D16" s="8">
        <f>Budget!H8</f>
        <v>312</v>
      </c>
      <c r="E16" s="8"/>
      <c r="F16" s="8">
        <f t="shared" si="1"/>
        <v>130</v>
      </c>
      <c r="G16" s="8"/>
      <c r="H16" s="8">
        <f>Budget!H8</f>
        <v>312</v>
      </c>
      <c r="I16" s="8"/>
    </row>
    <row r="17" spans="1:9" x14ac:dyDescent="0.25">
      <c r="A17" t="s">
        <v>24</v>
      </c>
      <c r="B17" s="8">
        <f>'Cash book'!V45</f>
        <v>54</v>
      </c>
      <c r="C17" s="8"/>
      <c r="D17" s="8">
        <f t="shared" si="0"/>
        <v>58.333333333333336</v>
      </c>
      <c r="E17" s="8"/>
      <c r="F17" s="8">
        <f t="shared" si="1"/>
        <v>4.3333333333333357</v>
      </c>
      <c r="G17" s="8"/>
      <c r="H17" s="8">
        <f>Budget!H9</f>
        <v>100</v>
      </c>
      <c r="I17" s="8"/>
    </row>
    <row r="18" spans="1:9" x14ac:dyDescent="0.25">
      <c r="A18" t="s">
        <v>25</v>
      </c>
      <c r="B18" s="8">
        <f>'Cash book'!N45</f>
        <v>560</v>
      </c>
      <c r="C18" s="8"/>
      <c r="D18" s="8">
        <f t="shared" si="0"/>
        <v>335.41666666666669</v>
      </c>
      <c r="E18" s="8"/>
      <c r="F18" s="8">
        <f t="shared" si="1"/>
        <v>-224.58333333333331</v>
      </c>
      <c r="G18" s="8"/>
      <c r="H18" s="8">
        <f>Budget!H10+Budget!H13</f>
        <v>575</v>
      </c>
      <c r="I18" s="8"/>
    </row>
    <row r="19" spans="1:9" x14ac:dyDescent="0.25">
      <c r="A19" t="s">
        <v>74</v>
      </c>
      <c r="B19" s="8">
        <f>'Cash book'!M45</f>
        <v>35</v>
      </c>
      <c r="C19" s="8"/>
      <c r="D19" s="8">
        <f t="shared" si="0"/>
        <v>29.166666666666668</v>
      </c>
      <c r="E19" s="8"/>
      <c r="F19" s="8">
        <f t="shared" si="1"/>
        <v>-5.8333333333333321</v>
      </c>
      <c r="G19" s="8"/>
      <c r="H19" s="8">
        <f>Budget!H12</f>
        <v>50</v>
      </c>
      <c r="I19" s="8"/>
    </row>
    <row r="20" spans="1:9" x14ac:dyDescent="0.25">
      <c r="A20" t="s">
        <v>26</v>
      </c>
      <c r="B20" s="8">
        <f>'Cash book'!R45</f>
        <v>0</v>
      </c>
      <c r="C20" s="8"/>
      <c r="D20" s="8">
        <f t="shared" si="0"/>
        <v>2024.75</v>
      </c>
      <c r="E20" s="8"/>
      <c r="F20" s="8">
        <f t="shared" si="1"/>
        <v>2024.75</v>
      </c>
      <c r="G20" s="8"/>
      <c r="H20" s="8">
        <f>Budget!H20</f>
        <v>3471</v>
      </c>
      <c r="I20" s="8"/>
    </row>
    <row r="21" spans="1:9" x14ac:dyDescent="0.25">
      <c r="A21" t="s">
        <v>27</v>
      </c>
      <c r="B21" s="8">
        <f>'Cash book'!O45</f>
        <v>0</v>
      </c>
      <c r="C21" s="8"/>
      <c r="D21" s="8">
        <f t="shared" si="0"/>
        <v>122.5</v>
      </c>
      <c r="E21" s="8"/>
      <c r="F21" s="8">
        <f t="shared" si="1"/>
        <v>122.5</v>
      </c>
      <c r="G21" s="8"/>
      <c r="H21" s="8">
        <f>Budget!H14</f>
        <v>210</v>
      </c>
      <c r="I21" s="8"/>
    </row>
    <row r="22" spans="1:9" x14ac:dyDescent="0.25">
      <c r="A22" t="s">
        <v>28</v>
      </c>
      <c r="B22" s="8">
        <f>'Cash book'!P45</f>
        <v>180</v>
      </c>
      <c r="C22" s="8"/>
      <c r="D22" s="8">
        <f t="shared" si="0"/>
        <v>70</v>
      </c>
      <c r="E22" s="8"/>
      <c r="F22" s="8">
        <f t="shared" si="1"/>
        <v>-110</v>
      </c>
      <c r="G22" s="8"/>
      <c r="H22" s="8">
        <f>Budget!H11</f>
        <v>120</v>
      </c>
      <c r="I22" s="8"/>
    </row>
    <row r="23" spans="1:9" x14ac:dyDescent="0.25">
      <c r="A23" t="s">
        <v>29</v>
      </c>
      <c r="B23" s="8">
        <f>'Cash book'!Q45</f>
        <v>184.8</v>
      </c>
      <c r="C23" s="8"/>
      <c r="D23" s="8">
        <f t="shared" si="0"/>
        <v>137.08333333333334</v>
      </c>
      <c r="E23" s="8"/>
      <c r="F23" s="8">
        <f t="shared" si="1"/>
        <v>-47.716666666666669</v>
      </c>
      <c r="G23" s="8"/>
      <c r="H23" s="8">
        <f>Budget!H17</f>
        <v>235</v>
      </c>
      <c r="I23" s="8"/>
    </row>
    <row r="24" spans="1:9" x14ac:dyDescent="0.25">
      <c r="A24" t="s">
        <v>87</v>
      </c>
      <c r="B24" s="8">
        <f>'Cash book'!S45</f>
        <v>561.86</v>
      </c>
      <c r="C24" s="8"/>
      <c r="D24" s="8">
        <f t="shared" si="0"/>
        <v>466.66666666666669</v>
      </c>
      <c r="E24" s="8"/>
      <c r="F24" s="8">
        <f t="shared" si="1"/>
        <v>-95.193333333333328</v>
      </c>
      <c r="G24" s="8"/>
      <c r="H24" s="8">
        <f>Budget!H16</f>
        <v>800</v>
      </c>
      <c r="I24" s="8"/>
    </row>
    <row r="25" spans="1:9" x14ac:dyDescent="0.25">
      <c r="A25" t="s">
        <v>30</v>
      </c>
      <c r="B25" s="8">
        <f>'Cash book'!T45</f>
        <v>0</v>
      </c>
      <c r="C25" s="8"/>
      <c r="D25" s="8">
        <f t="shared" si="0"/>
        <v>58.333333333333336</v>
      </c>
      <c r="E25" s="8"/>
      <c r="F25" s="8">
        <f t="shared" si="1"/>
        <v>58.333333333333336</v>
      </c>
      <c r="G25" s="8"/>
      <c r="H25" s="8">
        <f>Budget!H18</f>
        <v>100</v>
      </c>
      <c r="I25" s="8"/>
    </row>
    <row r="26" spans="1:9" x14ac:dyDescent="0.25">
      <c r="A26" t="s">
        <v>47</v>
      </c>
      <c r="B26" s="8">
        <f>'Cash book'!U45</f>
        <v>791.5</v>
      </c>
      <c r="C26" s="8"/>
      <c r="D26" s="8">
        <f t="shared" si="0"/>
        <v>116.66666666666667</v>
      </c>
      <c r="E26" s="8"/>
      <c r="F26" s="8">
        <f t="shared" si="1"/>
        <v>-674.83333333333337</v>
      </c>
      <c r="G26" s="8"/>
      <c r="H26" s="8">
        <f>Budget!H15</f>
        <v>200</v>
      </c>
      <c r="I26" s="8"/>
    </row>
    <row r="27" spans="1:9" x14ac:dyDescent="0.25">
      <c r="A27" t="s">
        <v>73</v>
      </c>
      <c r="B27" s="8">
        <f>'Cash book'!U46</f>
        <v>0</v>
      </c>
      <c r="C27" s="8"/>
      <c r="D27" s="8">
        <f t="shared" si="0"/>
        <v>0</v>
      </c>
      <c r="E27" s="8"/>
      <c r="F27" s="8">
        <f t="shared" si="1"/>
        <v>0</v>
      </c>
      <c r="G27" s="8"/>
      <c r="H27" s="8">
        <f>Budget!H19</f>
        <v>0</v>
      </c>
      <c r="I27" s="8"/>
    </row>
    <row r="28" spans="1:9" x14ac:dyDescent="0.25">
      <c r="B28" s="16">
        <f>SUM(B15:B27)</f>
        <v>2984.92</v>
      </c>
      <c r="C28" s="8"/>
      <c r="D28" s="16">
        <f>SUM(D15:D27)</f>
        <v>4179.5</v>
      </c>
      <c r="E28" s="8"/>
      <c r="F28" s="16">
        <f t="shared" si="1"/>
        <v>1194.58</v>
      </c>
      <c r="G28" s="8"/>
      <c r="H28" s="16">
        <f>SUM(H15:H27)</f>
        <v>6942</v>
      </c>
      <c r="I28" s="8"/>
    </row>
    <row r="29" spans="1:9" x14ac:dyDescent="0.25">
      <c r="B29" s="10"/>
      <c r="C29" s="8"/>
      <c r="D29" s="10"/>
      <c r="E29" s="8"/>
      <c r="F29" s="10" t="s">
        <v>14</v>
      </c>
      <c r="G29" s="8"/>
      <c r="H29" s="10"/>
      <c r="I29" s="8"/>
    </row>
    <row r="30" spans="1:9" x14ac:dyDescent="0.25">
      <c r="A30" t="s">
        <v>31</v>
      </c>
      <c r="B30" s="34">
        <f>+B12-B28</f>
        <v>612.63000000000011</v>
      </c>
      <c r="C30" s="8"/>
      <c r="D30" s="34">
        <f>+D12-D28</f>
        <v>-4179.5</v>
      </c>
      <c r="E30" s="8"/>
      <c r="F30" s="34">
        <f>+B30-D30</f>
        <v>4792.13</v>
      </c>
      <c r="G30" s="8"/>
      <c r="H30" s="34">
        <f>+H12-H28</f>
        <v>-6942</v>
      </c>
      <c r="I30" s="8"/>
    </row>
    <row r="32" spans="1:9" x14ac:dyDescent="0.25">
      <c r="A32" t="s">
        <v>32</v>
      </c>
      <c r="B32" s="8">
        <f>'Full Reconciliation'!B16</f>
        <v>3458.59</v>
      </c>
      <c r="H32" s="8"/>
      <c r="I32" s="8"/>
    </row>
    <row r="34" spans="1:9" ht="15.75" thickBot="1" x14ac:dyDescent="0.3">
      <c r="A34" t="s">
        <v>33</v>
      </c>
      <c r="B34" s="20">
        <f>+B30+B32</f>
        <v>4071.2200000000003</v>
      </c>
      <c r="H34" s="13">
        <f>+H30+H32</f>
        <v>-6942</v>
      </c>
      <c r="I34" s="8"/>
    </row>
    <row r="35" spans="1:9" ht="15.75" thickTop="1" x14ac:dyDescent="0.25"/>
    <row r="37" spans="1:9" x14ac:dyDescent="0.25">
      <c r="A37" t="s">
        <v>34</v>
      </c>
      <c r="B37" s="19">
        <f>+B28-'Cash book'!F45</f>
        <v>0</v>
      </c>
    </row>
  </sheetData>
  <pageMargins left="0.45" right="0.38" top="0.46" bottom="0.46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8B05-A609-43AF-8CC5-92EE8CE0E157}">
  <sheetPr>
    <pageSetUpPr fitToPage="1"/>
  </sheetPr>
  <dimension ref="A1:Z53"/>
  <sheetViews>
    <sheetView workbookViewId="0">
      <pane ySplit="3" topLeftCell="A40" activePane="bottomLeft" state="frozen"/>
      <selection activeCell="H1" sqref="H1"/>
      <selection pane="bottomLeft" activeCell="Q34" activeCellId="1" sqref="Y35 Q34"/>
    </sheetView>
  </sheetViews>
  <sheetFormatPr defaultRowHeight="15" x14ac:dyDescent="0.25"/>
  <cols>
    <col min="1" max="1" width="16.7109375" customWidth="1"/>
    <col min="2" max="2" width="26.140625" customWidth="1"/>
    <col min="3" max="3" width="14.42578125" customWidth="1"/>
    <col min="4" max="4" width="11.28515625" customWidth="1"/>
    <col min="5" max="5" width="8.5703125" customWidth="1"/>
    <col min="6" max="6" width="9.5703125" bestFit="1" customWidth="1"/>
    <col min="7" max="7" width="11.5703125" customWidth="1"/>
    <col min="8" max="8" width="16.85546875" bestFit="1" customWidth="1"/>
    <col min="9" max="10" width="10.5703125" customWidth="1"/>
    <col min="11" max="12" width="13.28515625" customWidth="1"/>
    <col min="13" max="13" width="7.140625" bestFit="1" customWidth="1"/>
    <col min="14" max="14" width="8.85546875" customWidth="1"/>
    <col min="15" max="15" width="9.85546875" bestFit="1" customWidth="1"/>
    <col min="16" max="16" width="8.7109375" bestFit="1" customWidth="1"/>
    <col min="17" max="17" width="7.42578125" customWidth="1"/>
    <col min="18" max="18" width="8" customWidth="1"/>
    <col min="19" max="19" width="12.140625" customWidth="1"/>
    <col min="20" max="21" width="8" customWidth="1"/>
    <col min="22" max="22" width="9.42578125" bestFit="1" customWidth="1"/>
    <col min="23" max="25" width="9.42578125" customWidth="1"/>
    <col min="26" max="26" width="12.7109375" customWidth="1"/>
  </cols>
  <sheetData>
    <row r="1" spans="1:26" ht="41.25" customHeight="1" x14ac:dyDescent="0.35">
      <c r="A1" s="3" t="s">
        <v>51</v>
      </c>
      <c r="Z1" s="38" t="s">
        <v>68</v>
      </c>
    </row>
    <row r="2" spans="1:26" ht="21" x14ac:dyDescent="0.35">
      <c r="G2" s="52" t="s">
        <v>35</v>
      </c>
      <c r="K2" s="50" t="s">
        <v>56</v>
      </c>
      <c r="L2" s="50"/>
      <c r="M2" s="3"/>
      <c r="N2" s="3"/>
      <c r="Z2" s="3" t="s">
        <v>69</v>
      </c>
    </row>
    <row r="3" spans="1:26" x14ac:dyDescent="0.25">
      <c r="A3" s="3" t="s">
        <v>52</v>
      </c>
      <c r="B3" s="3" t="s">
        <v>38</v>
      </c>
      <c r="C3" s="3" t="s">
        <v>63</v>
      </c>
      <c r="D3" s="3" t="s">
        <v>53</v>
      </c>
      <c r="E3" s="3" t="s">
        <v>54</v>
      </c>
      <c r="F3" s="3" t="s">
        <v>55</v>
      </c>
      <c r="G3" s="3" t="s">
        <v>18</v>
      </c>
      <c r="H3" s="3" t="s">
        <v>57</v>
      </c>
      <c r="I3" s="3" t="s">
        <v>64</v>
      </c>
      <c r="J3" s="3" t="s">
        <v>36</v>
      </c>
      <c r="K3" s="3" t="s">
        <v>58</v>
      </c>
      <c r="L3" s="3" t="s">
        <v>89</v>
      </c>
      <c r="M3" s="3" t="s">
        <v>59</v>
      </c>
      <c r="N3" s="3" t="s">
        <v>62</v>
      </c>
      <c r="O3" s="3" t="s">
        <v>27</v>
      </c>
      <c r="P3" s="3" t="s">
        <v>72</v>
      </c>
      <c r="Q3" s="3" t="s">
        <v>39</v>
      </c>
      <c r="R3" s="3" t="s">
        <v>61</v>
      </c>
      <c r="S3" s="3" t="s">
        <v>107</v>
      </c>
      <c r="T3" s="3" t="s">
        <v>60</v>
      </c>
      <c r="U3" s="3" t="s">
        <v>75</v>
      </c>
      <c r="V3" s="3" t="s">
        <v>24</v>
      </c>
      <c r="W3" s="3" t="s">
        <v>77</v>
      </c>
      <c r="X3" s="3" t="s">
        <v>36</v>
      </c>
      <c r="Y3" s="3" t="s">
        <v>67</v>
      </c>
      <c r="Z3" s="3" t="s">
        <v>70</v>
      </c>
    </row>
    <row r="4" spans="1:26" x14ac:dyDescent="0.25">
      <c r="Z4" s="42">
        <v>3458.59</v>
      </c>
    </row>
    <row r="5" spans="1:26" x14ac:dyDescent="0.25">
      <c r="Z5" s="3"/>
    </row>
    <row r="6" spans="1:26" x14ac:dyDescent="0.25">
      <c r="A6" t="s">
        <v>94</v>
      </c>
      <c r="B6" t="s">
        <v>82</v>
      </c>
      <c r="C6" t="s">
        <v>83</v>
      </c>
      <c r="D6" t="s">
        <v>95</v>
      </c>
      <c r="E6" s="28">
        <v>126.55</v>
      </c>
      <c r="F6" s="7"/>
      <c r="G6" s="28"/>
      <c r="H6" s="7"/>
      <c r="I6" s="7">
        <v>126.55</v>
      </c>
      <c r="J6" s="39">
        <f>SUM(G6:I6)</f>
        <v>126.55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39">
        <f t="shared" ref="X6:X43" si="0">SUM(K6:V6)</f>
        <v>0</v>
      </c>
      <c r="Y6" s="36"/>
      <c r="Z6" s="53">
        <f>Z4+J6-X6</f>
        <v>3585.1400000000003</v>
      </c>
    </row>
    <row r="7" spans="1:26" x14ac:dyDescent="0.25">
      <c r="A7" t="s">
        <v>96</v>
      </c>
      <c r="B7" t="s">
        <v>85</v>
      </c>
      <c r="C7" t="s">
        <v>88</v>
      </c>
      <c r="D7" t="s">
        <v>97</v>
      </c>
      <c r="E7" s="32"/>
      <c r="F7" s="4">
        <v>78.88</v>
      </c>
      <c r="G7" s="32"/>
      <c r="H7" s="4"/>
      <c r="I7" s="4"/>
      <c r="J7" s="33">
        <f>SUM(G7:G7:I7)</f>
        <v>0</v>
      </c>
      <c r="K7" s="4">
        <v>52.88</v>
      </c>
      <c r="L7" s="4">
        <v>26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>
        <f t="shared" si="0"/>
        <v>78.88</v>
      </c>
      <c r="Y7" s="37"/>
      <c r="Z7" s="37">
        <f t="shared" ref="Z7:Z36" si="1">Z6+J7-X7</f>
        <v>3506.26</v>
      </c>
    </row>
    <row r="8" spans="1:26" x14ac:dyDescent="0.25">
      <c r="B8" t="s">
        <v>82</v>
      </c>
      <c r="C8" t="s">
        <v>88</v>
      </c>
      <c r="D8" t="s">
        <v>98</v>
      </c>
      <c r="E8" s="32"/>
      <c r="F8" s="4">
        <v>11.2</v>
      </c>
      <c r="G8" s="32"/>
      <c r="H8" s="4"/>
      <c r="I8" s="4"/>
      <c r="J8" s="33">
        <f>SUM(G8:G8:I8)</f>
        <v>0</v>
      </c>
      <c r="K8" s="4">
        <v>11.2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>
        <f t="shared" si="0"/>
        <v>11.2</v>
      </c>
      <c r="Y8" s="37"/>
      <c r="Z8" s="37">
        <f t="shared" si="1"/>
        <v>3495.0600000000004</v>
      </c>
    </row>
    <row r="9" spans="1:26" x14ac:dyDescent="0.25">
      <c r="B9" t="s">
        <v>99</v>
      </c>
      <c r="C9" t="s">
        <v>88</v>
      </c>
      <c r="D9" t="s">
        <v>100</v>
      </c>
      <c r="E9" s="32"/>
      <c r="F9" s="4">
        <v>120</v>
      </c>
      <c r="G9" s="32"/>
      <c r="H9" s="4"/>
      <c r="I9" s="4"/>
      <c r="J9" s="33">
        <f>SUM(G9:G9:I9)</f>
        <v>0</v>
      </c>
      <c r="K9" s="4"/>
      <c r="L9" s="4"/>
      <c r="M9" s="4"/>
      <c r="N9" s="4">
        <v>120</v>
      </c>
      <c r="O9" s="4"/>
      <c r="P9" s="4"/>
      <c r="Q9" s="4"/>
      <c r="R9" s="4"/>
      <c r="S9" s="4"/>
      <c r="T9" s="4"/>
      <c r="U9" s="4"/>
      <c r="V9" s="4"/>
      <c r="W9" s="4"/>
      <c r="X9" s="4">
        <f t="shared" si="0"/>
        <v>120</v>
      </c>
      <c r="Y9" s="37">
        <v>20</v>
      </c>
      <c r="Z9" s="37">
        <f t="shared" si="1"/>
        <v>3375.0600000000004</v>
      </c>
    </row>
    <row r="10" spans="1:26" x14ac:dyDescent="0.25">
      <c r="B10" t="s">
        <v>78</v>
      </c>
      <c r="C10" t="s">
        <v>88</v>
      </c>
      <c r="D10" t="s">
        <v>101</v>
      </c>
      <c r="E10" s="32"/>
      <c r="F10" s="4">
        <v>184.8</v>
      </c>
      <c r="G10" s="32"/>
      <c r="H10" s="4"/>
      <c r="I10" s="4"/>
      <c r="J10" s="33">
        <f>SUM(G10:G10:I10)</f>
        <v>0</v>
      </c>
      <c r="K10" s="4"/>
      <c r="L10" s="4"/>
      <c r="M10" s="4"/>
      <c r="N10" s="4"/>
      <c r="O10" s="4"/>
      <c r="P10" s="4"/>
      <c r="Q10" s="4">
        <v>184.8</v>
      </c>
      <c r="R10" s="4"/>
      <c r="S10" s="4"/>
      <c r="T10" s="4"/>
      <c r="U10" s="4"/>
      <c r="V10" s="4"/>
      <c r="W10" s="4"/>
      <c r="X10" s="4">
        <f t="shared" si="0"/>
        <v>184.8</v>
      </c>
      <c r="Y10" s="37"/>
      <c r="Z10" s="37">
        <f t="shared" si="1"/>
        <v>3190.26</v>
      </c>
    </row>
    <row r="11" spans="1:26" x14ac:dyDescent="0.25">
      <c r="A11" t="s">
        <v>79</v>
      </c>
      <c r="B11" t="s">
        <v>80</v>
      </c>
      <c r="C11" t="s">
        <v>81</v>
      </c>
      <c r="D11" t="s">
        <v>102</v>
      </c>
      <c r="E11" s="32"/>
      <c r="F11" s="4">
        <v>5</v>
      </c>
      <c r="G11" s="32"/>
      <c r="H11" s="4"/>
      <c r="I11" s="4"/>
      <c r="J11" s="33">
        <f>SUM(G11:G11:I11)</f>
        <v>0</v>
      </c>
      <c r="K11" s="4"/>
      <c r="L11" s="4"/>
      <c r="M11" s="4">
        <v>5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>
        <f t="shared" si="0"/>
        <v>5</v>
      </c>
      <c r="Y11" s="37"/>
      <c r="Z11" s="37">
        <f t="shared" si="1"/>
        <v>3185.26</v>
      </c>
    </row>
    <row r="12" spans="1:26" x14ac:dyDescent="0.25">
      <c r="A12" t="s">
        <v>103</v>
      </c>
      <c r="B12" t="s">
        <v>84</v>
      </c>
      <c r="C12" t="s">
        <v>88</v>
      </c>
      <c r="D12" t="s">
        <v>104</v>
      </c>
      <c r="E12" s="32"/>
      <c r="F12" s="4">
        <v>791.5</v>
      </c>
      <c r="G12" s="32"/>
      <c r="H12" s="4"/>
      <c r="I12" s="4"/>
      <c r="J12" s="33">
        <f>SUM(G12:G12:I12)</f>
        <v>0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>
        <v>791.5</v>
      </c>
      <c r="V12" s="4"/>
      <c r="W12" s="4"/>
      <c r="X12" s="4">
        <f t="shared" si="0"/>
        <v>791.5</v>
      </c>
      <c r="Y12" s="37"/>
      <c r="Z12" s="37">
        <f t="shared" si="1"/>
        <v>2393.7600000000002</v>
      </c>
    </row>
    <row r="13" spans="1:26" x14ac:dyDescent="0.25">
      <c r="A13" t="s">
        <v>105</v>
      </c>
      <c r="B13" t="s">
        <v>84</v>
      </c>
      <c r="C13" t="s">
        <v>83</v>
      </c>
      <c r="D13" t="s">
        <v>106</v>
      </c>
      <c r="E13" s="32">
        <v>3471</v>
      </c>
      <c r="F13" s="33"/>
      <c r="G13" s="4">
        <v>3471</v>
      </c>
      <c r="H13" s="4"/>
      <c r="I13" s="4"/>
      <c r="J13" s="33">
        <f>SUM(G13:G13:I13)</f>
        <v>3471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>
        <f t="shared" si="0"/>
        <v>0</v>
      </c>
      <c r="Y13" s="37"/>
      <c r="Z13" s="37">
        <f t="shared" si="1"/>
        <v>5864.76</v>
      </c>
    </row>
    <row r="14" spans="1:26" x14ac:dyDescent="0.25">
      <c r="A14" t="s">
        <v>108</v>
      </c>
      <c r="B14" t="s">
        <v>85</v>
      </c>
      <c r="C14" t="s">
        <v>88</v>
      </c>
      <c r="D14" t="s">
        <v>109</v>
      </c>
      <c r="E14" s="32"/>
      <c r="F14" s="33">
        <v>75.680000000000007</v>
      </c>
      <c r="G14" s="4"/>
      <c r="H14" s="4"/>
      <c r="I14" s="4"/>
      <c r="J14" s="33">
        <f>SUM(G14:G14:I14)</f>
        <v>0</v>
      </c>
      <c r="K14" s="4">
        <v>49.68</v>
      </c>
      <c r="L14" s="4">
        <v>26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>
        <f t="shared" si="0"/>
        <v>75.680000000000007</v>
      </c>
      <c r="Y14" s="37"/>
      <c r="Z14" s="37">
        <f t="shared" si="1"/>
        <v>5789.08</v>
      </c>
    </row>
    <row r="15" spans="1:26" x14ac:dyDescent="0.25">
      <c r="B15" t="s">
        <v>82</v>
      </c>
      <c r="C15" t="s">
        <v>88</v>
      </c>
      <c r="D15" t="s">
        <v>110</v>
      </c>
      <c r="E15" s="32"/>
      <c r="F15" s="33">
        <v>14.4</v>
      </c>
      <c r="G15" s="4"/>
      <c r="H15" s="4"/>
      <c r="I15" s="4"/>
      <c r="J15" s="33">
        <f>SUM(G15:G15:I15)</f>
        <v>0</v>
      </c>
      <c r="K15" s="4">
        <v>14.4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>
        <f t="shared" si="0"/>
        <v>14.4</v>
      </c>
      <c r="Y15" s="37"/>
      <c r="Z15" s="37">
        <f t="shared" si="1"/>
        <v>5774.68</v>
      </c>
    </row>
    <row r="16" spans="1:26" x14ac:dyDescent="0.25">
      <c r="A16" t="s">
        <v>111</v>
      </c>
      <c r="B16" t="s">
        <v>112</v>
      </c>
      <c r="C16" t="s">
        <v>88</v>
      </c>
      <c r="D16" t="s">
        <v>113</v>
      </c>
      <c r="E16" s="32"/>
      <c r="F16" s="33">
        <v>440</v>
      </c>
      <c r="G16" s="4"/>
      <c r="H16" s="4"/>
      <c r="I16" s="4"/>
      <c r="J16" s="33">
        <f>SUM(G16:G16:I16)</f>
        <v>0</v>
      </c>
      <c r="K16" s="4"/>
      <c r="L16" s="4"/>
      <c r="M16" s="4"/>
      <c r="N16" s="4">
        <v>440</v>
      </c>
      <c r="O16" s="4"/>
      <c r="P16" s="4"/>
      <c r="Q16" s="4"/>
      <c r="R16" s="4"/>
      <c r="S16" s="4"/>
      <c r="T16" s="4"/>
      <c r="U16" s="4"/>
      <c r="V16" s="4"/>
      <c r="W16" s="4"/>
      <c r="X16" s="4">
        <f t="shared" si="0"/>
        <v>440</v>
      </c>
      <c r="Y16" s="37"/>
      <c r="Z16" s="37">
        <f t="shared" si="1"/>
        <v>5334.68</v>
      </c>
    </row>
    <row r="17" spans="1:26" x14ac:dyDescent="0.25">
      <c r="A17" t="s">
        <v>114</v>
      </c>
      <c r="B17" t="s">
        <v>115</v>
      </c>
      <c r="C17" t="s">
        <v>88</v>
      </c>
      <c r="D17" t="s">
        <v>116</v>
      </c>
      <c r="E17" s="32"/>
      <c r="F17" s="33">
        <v>36</v>
      </c>
      <c r="G17" s="4"/>
      <c r="H17" s="4"/>
      <c r="I17" s="4"/>
      <c r="J17" s="33">
        <f>SUM(G17:G17:I17)</f>
        <v>0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>
        <v>36</v>
      </c>
      <c r="W17" s="4"/>
      <c r="X17" s="4">
        <f t="shared" si="0"/>
        <v>36</v>
      </c>
      <c r="Y17" s="37">
        <v>6</v>
      </c>
      <c r="Z17" s="37">
        <f t="shared" si="1"/>
        <v>5298.68</v>
      </c>
    </row>
    <row r="18" spans="1:26" x14ac:dyDescent="0.25">
      <c r="A18" t="s">
        <v>117</v>
      </c>
      <c r="B18" t="s">
        <v>80</v>
      </c>
      <c r="C18" t="s">
        <v>118</v>
      </c>
      <c r="D18" t="s">
        <v>119</v>
      </c>
      <c r="E18" s="32"/>
      <c r="F18" s="33">
        <v>5</v>
      </c>
      <c r="G18" s="4"/>
      <c r="H18" s="4"/>
      <c r="I18" s="4"/>
      <c r="J18" s="33">
        <f>SUM(G18:G18:I18)</f>
        <v>0</v>
      </c>
      <c r="K18" s="4"/>
      <c r="L18" s="4"/>
      <c r="M18" s="4">
        <v>5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>
        <f t="shared" si="0"/>
        <v>5</v>
      </c>
      <c r="Y18" s="37"/>
      <c r="Z18" s="37">
        <f t="shared" si="1"/>
        <v>5293.68</v>
      </c>
    </row>
    <row r="19" spans="1:26" x14ac:dyDescent="0.25">
      <c r="A19" t="s">
        <v>120</v>
      </c>
      <c r="B19" t="s">
        <v>121</v>
      </c>
      <c r="C19" t="s">
        <v>88</v>
      </c>
      <c r="D19" t="s">
        <v>122</v>
      </c>
      <c r="E19" s="32"/>
      <c r="F19" s="33">
        <v>180</v>
      </c>
      <c r="G19" s="4"/>
      <c r="H19" s="4"/>
      <c r="I19" s="4"/>
      <c r="J19" s="33">
        <f>SUM(G19:G19:I19)</f>
        <v>0</v>
      </c>
      <c r="K19" s="4"/>
      <c r="L19" s="4"/>
      <c r="M19" s="4"/>
      <c r="N19" s="4"/>
      <c r="O19" s="4"/>
      <c r="P19" s="4">
        <v>180</v>
      </c>
      <c r="Q19" s="4"/>
      <c r="R19" s="4"/>
      <c r="S19" s="4"/>
      <c r="T19" s="4"/>
      <c r="U19" s="4"/>
      <c r="V19" s="4"/>
      <c r="W19" s="4"/>
      <c r="X19" s="4">
        <f t="shared" si="0"/>
        <v>180</v>
      </c>
      <c r="Y19" s="37"/>
      <c r="Z19" s="37">
        <f t="shared" si="1"/>
        <v>5113.68</v>
      </c>
    </row>
    <row r="20" spans="1:26" x14ac:dyDescent="0.25">
      <c r="A20" t="s">
        <v>123</v>
      </c>
      <c r="B20" t="s">
        <v>85</v>
      </c>
      <c r="C20" s="51" t="s">
        <v>88</v>
      </c>
      <c r="D20" t="s">
        <v>124</v>
      </c>
      <c r="E20" s="32"/>
      <c r="F20" s="33">
        <v>77.28</v>
      </c>
      <c r="G20" s="4"/>
      <c r="H20" s="4"/>
      <c r="I20" s="4"/>
      <c r="J20" s="33">
        <f>SUM(G20:G20:I20)</f>
        <v>0</v>
      </c>
      <c r="K20" s="4">
        <v>51.28</v>
      </c>
      <c r="L20" s="4">
        <v>26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>
        <f t="shared" si="0"/>
        <v>77.28</v>
      </c>
      <c r="Y20" s="37"/>
      <c r="Z20" s="37">
        <f t="shared" si="1"/>
        <v>5036.4000000000005</v>
      </c>
    </row>
    <row r="21" spans="1:26" x14ac:dyDescent="0.25">
      <c r="B21" t="s">
        <v>82</v>
      </c>
      <c r="C21" t="s">
        <v>88</v>
      </c>
      <c r="D21" t="s">
        <v>125</v>
      </c>
      <c r="E21" s="32"/>
      <c r="F21" s="33">
        <v>12.8</v>
      </c>
      <c r="G21" s="4"/>
      <c r="H21" s="4"/>
      <c r="I21" s="4"/>
      <c r="J21" s="33">
        <f>SUM(G21:G21:I21)</f>
        <v>0</v>
      </c>
      <c r="K21" s="4">
        <v>12.8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>
        <f t="shared" si="0"/>
        <v>12.8</v>
      </c>
      <c r="Y21" s="37"/>
      <c r="Z21" s="37">
        <f t="shared" si="1"/>
        <v>5023.6000000000004</v>
      </c>
    </row>
    <row r="22" spans="1:26" x14ac:dyDescent="0.25">
      <c r="A22" t="s">
        <v>126</v>
      </c>
      <c r="B22" t="s">
        <v>80</v>
      </c>
      <c r="C22" t="s">
        <v>118</v>
      </c>
      <c r="D22" t="s">
        <v>127</v>
      </c>
      <c r="E22" s="32"/>
      <c r="F22" s="33">
        <v>5</v>
      </c>
      <c r="G22" s="4"/>
      <c r="H22" s="4"/>
      <c r="I22" s="4"/>
      <c r="J22" s="33">
        <f>SUM(G22:G22:I22)</f>
        <v>0</v>
      </c>
      <c r="K22" s="4"/>
      <c r="L22" s="4"/>
      <c r="M22" s="4">
        <v>5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>
        <f t="shared" si="0"/>
        <v>5</v>
      </c>
      <c r="Y22" s="37"/>
      <c r="Z22" s="37">
        <f t="shared" si="1"/>
        <v>5018.6000000000004</v>
      </c>
    </row>
    <row r="23" spans="1:26" x14ac:dyDescent="0.25">
      <c r="A23" t="s">
        <v>128</v>
      </c>
      <c r="B23" t="s">
        <v>129</v>
      </c>
      <c r="C23" t="s">
        <v>88</v>
      </c>
      <c r="D23" t="s">
        <v>130</v>
      </c>
      <c r="E23" s="32"/>
      <c r="F23" s="33">
        <v>18</v>
      </c>
      <c r="G23" s="4"/>
      <c r="H23" s="4"/>
      <c r="I23" s="4"/>
      <c r="J23" s="33">
        <f>SUM(G23:G23:I23)</f>
        <v>0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>
        <v>18</v>
      </c>
      <c r="W23" s="4"/>
      <c r="X23" s="4">
        <f t="shared" si="0"/>
        <v>18</v>
      </c>
      <c r="Y23" s="37"/>
      <c r="Z23" s="37">
        <f t="shared" si="1"/>
        <v>5000.6000000000004</v>
      </c>
    </row>
    <row r="24" spans="1:26" x14ac:dyDescent="0.25">
      <c r="A24" t="s">
        <v>131</v>
      </c>
      <c r="B24" t="s">
        <v>85</v>
      </c>
      <c r="C24" t="s">
        <v>88</v>
      </c>
      <c r="D24" t="s">
        <v>132</v>
      </c>
      <c r="E24" s="32"/>
      <c r="F24" s="33">
        <v>77.28</v>
      </c>
      <c r="G24" s="4"/>
      <c r="H24" s="4"/>
      <c r="I24" s="4"/>
      <c r="J24" s="33">
        <f>SUM(G24:G24:I24)</f>
        <v>0</v>
      </c>
      <c r="K24" s="4">
        <v>51.28</v>
      </c>
      <c r="L24" s="4">
        <v>26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>
        <f t="shared" si="0"/>
        <v>77.28</v>
      </c>
      <c r="Y24" s="37"/>
      <c r="Z24" s="37">
        <f t="shared" si="1"/>
        <v>4923.3200000000006</v>
      </c>
    </row>
    <row r="25" spans="1:26" x14ac:dyDescent="0.25">
      <c r="A25" t="s">
        <v>133</v>
      </c>
      <c r="B25" t="s">
        <v>80</v>
      </c>
      <c r="C25" t="s">
        <v>88</v>
      </c>
      <c r="D25" t="s">
        <v>134</v>
      </c>
      <c r="E25" s="32"/>
      <c r="F25" s="33">
        <v>5</v>
      </c>
      <c r="G25" s="4"/>
      <c r="H25" s="4"/>
      <c r="I25" s="4"/>
      <c r="J25" s="33">
        <f>SUM(G25:G25:I25)</f>
        <v>0</v>
      </c>
      <c r="K25" s="4"/>
      <c r="L25" s="4"/>
      <c r="M25" s="4">
        <v>5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>
        <f t="shared" si="0"/>
        <v>5</v>
      </c>
      <c r="Y25" s="37"/>
      <c r="Z25" s="60">
        <f t="shared" si="1"/>
        <v>4918.3200000000006</v>
      </c>
    </row>
    <row r="26" spans="1:26" x14ac:dyDescent="0.25">
      <c r="A26" t="s">
        <v>135</v>
      </c>
      <c r="B26" t="s">
        <v>85</v>
      </c>
      <c r="C26" t="s">
        <v>88</v>
      </c>
      <c r="D26" t="s">
        <v>136</v>
      </c>
      <c r="E26" s="32"/>
      <c r="F26" s="33">
        <v>77.28</v>
      </c>
      <c r="G26" s="4"/>
      <c r="H26" s="4"/>
      <c r="I26" s="4"/>
      <c r="J26" s="33"/>
      <c r="K26" s="4">
        <v>51.28</v>
      </c>
      <c r="L26" s="4">
        <v>26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>
        <f t="shared" si="0"/>
        <v>77.28</v>
      </c>
      <c r="Y26" s="37"/>
      <c r="Z26" s="60">
        <f t="shared" si="1"/>
        <v>4841.0400000000009</v>
      </c>
    </row>
    <row r="27" spans="1:26" x14ac:dyDescent="0.25">
      <c r="B27" t="s">
        <v>82</v>
      </c>
      <c r="C27" t="s">
        <v>88</v>
      </c>
      <c r="E27" s="32"/>
      <c r="F27" s="33">
        <v>12.8</v>
      </c>
      <c r="G27" s="4"/>
      <c r="H27" s="4"/>
      <c r="I27" s="4"/>
      <c r="J27" s="33"/>
      <c r="K27" s="4">
        <v>12.8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>
        <f t="shared" si="0"/>
        <v>12.8</v>
      </c>
      <c r="Y27" s="37"/>
      <c r="Z27" s="60">
        <f t="shared" si="1"/>
        <v>4828.2400000000007</v>
      </c>
    </row>
    <row r="28" spans="1:26" x14ac:dyDescent="0.25">
      <c r="A28" t="s">
        <v>143</v>
      </c>
      <c r="B28" t="s">
        <v>80</v>
      </c>
      <c r="C28" t="s">
        <v>118</v>
      </c>
      <c r="E28" s="32"/>
      <c r="F28" s="33">
        <v>5</v>
      </c>
      <c r="G28" s="4"/>
      <c r="H28" s="4"/>
      <c r="I28" s="4"/>
      <c r="J28" s="33"/>
      <c r="K28" s="4"/>
      <c r="L28" s="4"/>
      <c r="M28" s="4">
        <v>5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>
        <f t="shared" si="0"/>
        <v>5</v>
      </c>
      <c r="Y28" s="37"/>
      <c r="Z28" s="60">
        <f t="shared" si="1"/>
        <v>4823.2400000000007</v>
      </c>
    </row>
    <row r="29" spans="1:26" x14ac:dyDescent="0.25">
      <c r="A29" t="s">
        <v>139</v>
      </c>
      <c r="B29" t="s">
        <v>85</v>
      </c>
      <c r="C29" t="s">
        <v>88</v>
      </c>
      <c r="E29" s="32"/>
      <c r="F29" s="33">
        <v>77.28</v>
      </c>
      <c r="G29" s="4"/>
      <c r="H29" s="4"/>
      <c r="I29" s="4"/>
      <c r="J29" s="33"/>
      <c r="K29" s="4">
        <v>51.28</v>
      </c>
      <c r="L29" s="4">
        <v>26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>
        <f t="shared" si="0"/>
        <v>77.28</v>
      </c>
      <c r="Y29" s="37"/>
      <c r="Z29" s="60">
        <f t="shared" si="1"/>
        <v>4745.9600000000009</v>
      </c>
    </row>
    <row r="30" spans="1:26" x14ac:dyDescent="0.25">
      <c r="B30" t="s">
        <v>82</v>
      </c>
      <c r="C30" t="s">
        <v>88</v>
      </c>
      <c r="E30" s="32"/>
      <c r="F30" s="33">
        <v>12.8</v>
      </c>
      <c r="G30" s="4"/>
      <c r="H30" s="4"/>
      <c r="I30" s="4"/>
      <c r="J30" s="33"/>
      <c r="K30" s="4">
        <v>12.8</v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>
        <f t="shared" si="0"/>
        <v>12.8</v>
      </c>
      <c r="Y30" s="37"/>
      <c r="Z30" s="60">
        <f t="shared" si="1"/>
        <v>4733.1600000000008</v>
      </c>
    </row>
    <row r="31" spans="1:26" x14ac:dyDescent="0.25">
      <c r="A31" t="s">
        <v>140</v>
      </c>
      <c r="B31" t="s">
        <v>80</v>
      </c>
      <c r="C31" t="s">
        <v>118</v>
      </c>
      <c r="E31" s="32"/>
      <c r="F31" s="33">
        <v>5</v>
      </c>
      <c r="G31" s="4"/>
      <c r="H31" s="4"/>
      <c r="I31" s="4"/>
      <c r="J31" s="33"/>
      <c r="K31" s="4"/>
      <c r="L31" s="4"/>
      <c r="M31" s="4">
        <v>5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>
        <f t="shared" si="0"/>
        <v>5</v>
      </c>
      <c r="Y31" s="37"/>
      <c r="Z31" s="60">
        <f t="shared" si="1"/>
        <v>4728.1600000000008</v>
      </c>
    </row>
    <row r="32" spans="1:26" x14ac:dyDescent="0.25">
      <c r="A32" t="s">
        <v>141</v>
      </c>
      <c r="B32" t="s">
        <v>85</v>
      </c>
      <c r="C32" t="s">
        <v>88</v>
      </c>
      <c r="E32" s="32"/>
      <c r="F32" s="33">
        <v>77.28</v>
      </c>
      <c r="G32" s="4"/>
      <c r="H32" s="4"/>
      <c r="I32" s="4"/>
      <c r="J32" s="33"/>
      <c r="K32" s="4">
        <v>51.28</v>
      </c>
      <c r="L32" s="4">
        <v>26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33">
        <f t="shared" si="0"/>
        <v>77.28</v>
      </c>
      <c r="Y32" s="33"/>
      <c r="Z32" s="60">
        <f t="shared" si="1"/>
        <v>4650.880000000001</v>
      </c>
    </row>
    <row r="33" spans="1:26" x14ac:dyDescent="0.25">
      <c r="B33" t="s">
        <v>82</v>
      </c>
      <c r="C33" t="s">
        <v>88</v>
      </c>
      <c r="E33" s="32"/>
      <c r="F33" s="33">
        <v>12.8</v>
      </c>
      <c r="G33" s="4"/>
      <c r="H33" s="4"/>
      <c r="I33" s="4"/>
      <c r="J33" s="33"/>
      <c r="K33" s="4">
        <v>12.8</v>
      </c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33">
        <f t="shared" si="0"/>
        <v>12.8</v>
      </c>
      <c r="Y33" s="33"/>
      <c r="Z33" s="60">
        <f t="shared" si="1"/>
        <v>4638.0800000000008</v>
      </c>
    </row>
    <row r="34" spans="1:26" x14ac:dyDescent="0.25">
      <c r="B34" t="s">
        <v>84</v>
      </c>
      <c r="C34" t="s">
        <v>88</v>
      </c>
      <c r="E34" s="32"/>
      <c r="F34" s="33">
        <v>561.86</v>
      </c>
      <c r="G34" s="4"/>
      <c r="H34" s="4"/>
      <c r="I34" s="4"/>
      <c r="J34" s="33"/>
      <c r="K34" s="4"/>
      <c r="L34" s="4"/>
      <c r="M34" s="4"/>
      <c r="N34" s="4"/>
      <c r="O34" s="4"/>
      <c r="P34" s="4"/>
      <c r="Q34" s="4"/>
      <c r="R34" s="4"/>
      <c r="S34" s="4">
        <v>561.86</v>
      </c>
      <c r="T34" s="4"/>
      <c r="U34" s="4"/>
      <c r="V34" s="4"/>
      <c r="W34" s="4"/>
      <c r="X34" s="33">
        <f t="shared" si="0"/>
        <v>561.86</v>
      </c>
      <c r="Y34" s="33">
        <v>93.64</v>
      </c>
      <c r="Z34" s="60">
        <f t="shared" si="1"/>
        <v>4076.2200000000007</v>
      </c>
    </row>
    <row r="35" spans="1:26" x14ac:dyDescent="0.25">
      <c r="A35" t="s">
        <v>142</v>
      </c>
      <c r="B35" t="s">
        <v>80</v>
      </c>
      <c r="C35" t="s">
        <v>88</v>
      </c>
      <c r="E35" s="32"/>
      <c r="F35" s="33">
        <v>5</v>
      </c>
      <c r="G35" s="4"/>
      <c r="H35" s="4"/>
      <c r="I35" s="4"/>
      <c r="J35" s="33"/>
      <c r="K35" s="4"/>
      <c r="L35" s="4"/>
      <c r="M35" s="4">
        <v>5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33">
        <f t="shared" si="0"/>
        <v>5</v>
      </c>
      <c r="Y35" s="33"/>
      <c r="Z35" s="58">
        <f t="shared" si="1"/>
        <v>4071.2200000000007</v>
      </c>
    </row>
    <row r="36" spans="1:26" x14ac:dyDescent="0.25">
      <c r="E36" s="32"/>
      <c r="F36" s="33"/>
      <c r="G36" s="4"/>
      <c r="H36" s="4"/>
      <c r="I36" s="4"/>
      <c r="J36" s="33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33">
        <f t="shared" si="0"/>
        <v>0</v>
      </c>
      <c r="Y36" s="33"/>
      <c r="Z36" s="59"/>
    </row>
    <row r="37" spans="1:26" x14ac:dyDescent="0.25">
      <c r="E37" s="32"/>
      <c r="F37" s="33"/>
      <c r="G37" s="4"/>
      <c r="H37" s="4"/>
      <c r="I37" s="4"/>
      <c r="J37" s="33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33">
        <f t="shared" si="0"/>
        <v>0</v>
      </c>
      <c r="Y37" s="33"/>
      <c r="Z37" s="37"/>
    </row>
    <row r="38" spans="1:26" x14ac:dyDescent="0.25">
      <c r="E38" s="32"/>
      <c r="F38" s="33"/>
      <c r="G38" s="4"/>
      <c r="H38" s="4"/>
      <c r="I38" s="4"/>
      <c r="J38" s="33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33">
        <f t="shared" si="0"/>
        <v>0</v>
      </c>
      <c r="Y38" s="33"/>
      <c r="Z38" s="37"/>
    </row>
    <row r="39" spans="1:26" x14ac:dyDescent="0.25">
      <c r="E39" s="32"/>
      <c r="F39" s="33"/>
      <c r="G39" s="4"/>
      <c r="H39" s="4"/>
      <c r="I39" s="4"/>
      <c r="J39" s="33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33">
        <f t="shared" si="0"/>
        <v>0</v>
      </c>
      <c r="Y39" s="33"/>
      <c r="Z39" s="37"/>
    </row>
    <row r="40" spans="1:26" x14ac:dyDescent="0.25">
      <c r="E40" s="32"/>
      <c r="F40" s="33"/>
      <c r="G40" s="4"/>
      <c r="H40" s="4"/>
      <c r="I40" s="4"/>
      <c r="J40" s="33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33">
        <f t="shared" si="0"/>
        <v>0</v>
      </c>
      <c r="Y40" s="33"/>
      <c r="Z40" s="37"/>
    </row>
    <row r="41" spans="1:26" x14ac:dyDescent="0.25">
      <c r="E41" s="32"/>
      <c r="F41" s="33"/>
      <c r="G41" s="4"/>
      <c r="H41" s="4"/>
      <c r="I41" s="4"/>
      <c r="J41" s="33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33">
        <f t="shared" si="0"/>
        <v>0</v>
      </c>
      <c r="Y41" s="33"/>
      <c r="Z41" s="56"/>
    </row>
    <row r="42" spans="1:26" x14ac:dyDescent="0.25">
      <c r="E42" s="32"/>
      <c r="F42" s="33"/>
      <c r="G42" s="4"/>
      <c r="H42" s="4"/>
      <c r="I42" s="4"/>
      <c r="J42" s="33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33">
        <f t="shared" si="0"/>
        <v>0</v>
      </c>
      <c r="Y42" s="33"/>
      <c r="Z42" s="56"/>
    </row>
    <row r="43" spans="1:26" x14ac:dyDescent="0.25">
      <c r="E43" s="32"/>
      <c r="F43" s="33"/>
      <c r="G43" s="4"/>
      <c r="H43" s="4"/>
      <c r="I43" s="4"/>
      <c r="J43" s="33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33">
        <f t="shared" si="0"/>
        <v>0</v>
      </c>
      <c r="Y43" s="33"/>
      <c r="Z43" s="57"/>
    </row>
    <row r="44" spans="1:26" x14ac:dyDescent="0.25">
      <c r="E44" s="32"/>
      <c r="F44" s="33"/>
      <c r="G44" s="4"/>
      <c r="H44" s="4"/>
      <c r="I44" s="4"/>
      <c r="J44" s="33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1"/>
      <c r="Y44" s="33"/>
      <c r="Z44" s="55"/>
    </row>
    <row r="45" spans="1:26" x14ac:dyDescent="0.25">
      <c r="C45" s="3" t="s">
        <v>11</v>
      </c>
      <c r="E45" s="31">
        <f>SUM(G45:I45)</f>
        <v>3597.55</v>
      </c>
      <c r="F45" s="39">
        <f>SUM(K45:V45)</f>
        <v>2984.92</v>
      </c>
      <c r="G45" s="31">
        <f t="shared" ref="G45:L45" si="2">SUM(G6:G43)</f>
        <v>3471</v>
      </c>
      <c r="H45" s="31">
        <f t="shared" si="2"/>
        <v>0</v>
      </c>
      <c r="I45" s="31">
        <f t="shared" si="2"/>
        <v>126.55</v>
      </c>
      <c r="J45" s="53">
        <f t="shared" si="2"/>
        <v>3597.55</v>
      </c>
      <c r="K45" s="17">
        <f t="shared" si="2"/>
        <v>435.76000000000005</v>
      </c>
      <c r="L45" s="17">
        <f t="shared" si="2"/>
        <v>182</v>
      </c>
      <c r="M45" s="17">
        <f t="shared" ref="M45:W45" si="3">SUM(M6:M43)</f>
        <v>35</v>
      </c>
      <c r="N45" s="17">
        <f t="shared" si="3"/>
        <v>560</v>
      </c>
      <c r="O45" s="17">
        <f t="shared" si="3"/>
        <v>0</v>
      </c>
      <c r="P45" s="17">
        <f t="shared" si="3"/>
        <v>180</v>
      </c>
      <c r="Q45" s="17">
        <f t="shared" si="3"/>
        <v>184.8</v>
      </c>
      <c r="R45" s="17">
        <f t="shared" si="3"/>
        <v>0</v>
      </c>
      <c r="S45" s="17">
        <f t="shared" si="3"/>
        <v>561.86</v>
      </c>
      <c r="T45" s="17">
        <f t="shared" si="3"/>
        <v>0</v>
      </c>
      <c r="U45" s="17">
        <f t="shared" si="3"/>
        <v>791.5</v>
      </c>
      <c r="V45" s="17">
        <f t="shared" si="3"/>
        <v>54</v>
      </c>
      <c r="W45" s="17">
        <f t="shared" si="3"/>
        <v>0</v>
      </c>
      <c r="X45" s="17">
        <f>SUM(X6:X43)</f>
        <v>2984.9200000000014</v>
      </c>
      <c r="Y45" s="39">
        <f>SUM(Y6:Y43)</f>
        <v>119.64</v>
      </c>
      <c r="Z45" s="30"/>
    </row>
    <row r="46" spans="1:26" x14ac:dyDescent="0.25">
      <c r="E46" s="29"/>
      <c r="F46" s="30"/>
      <c r="J46" s="30"/>
      <c r="Y46" s="30"/>
      <c r="Z46" s="30"/>
    </row>
    <row r="47" spans="1:26" x14ac:dyDescent="0.25">
      <c r="C47" s="3" t="s">
        <v>90</v>
      </c>
      <c r="E47" s="32">
        <f>SUM(G47:I47)</f>
        <v>0</v>
      </c>
      <c r="F47" s="33">
        <f>Budget!H21</f>
        <v>0</v>
      </c>
      <c r="G47" s="4">
        <f>Budget!H33</f>
        <v>0</v>
      </c>
      <c r="H47" s="4">
        <f>Budget!H26</f>
        <v>0</v>
      </c>
      <c r="I47" s="4">
        <f>Budget!H24</f>
        <v>0</v>
      </c>
      <c r="J47" s="33"/>
      <c r="K47" s="4">
        <f>Budget!H7</f>
        <v>769</v>
      </c>
      <c r="L47" s="4">
        <f>Budget!H8</f>
        <v>312</v>
      </c>
      <c r="M47" s="4">
        <f>Budget!H12</f>
        <v>50</v>
      </c>
      <c r="N47" s="4">
        <f>Budget!H13</f>
        <v>425</v>
      </c>
      <c r="O47" s="4">
        <f>Budget!H14</f>
        <v>210</v>
      </c>
      <c r="P47" s="4">
        <f>Budget!H11</f>
        <v>120</v>
      </c>
      <c r="Q47" s="4">
        <f>Budget!H17</f>
        <v>235</v>
      </c>
      <c r="R47" s="4">
        <f>Budget!H20</f>
        <v>3471</v>
      </c>
      <c r="S47" s="4">
        <f>Budget!H16</f>
        <v>800</v>
      </c>
      <c r="T47" s="4">
        <f>Budget!H18</f>
        <v>100</v>
      </c>
      <c r="U47" s="4">
        <f>Budget!H15</f>
        <v>200</v>
      </c>
      <c r="V47" s="4">
        <f>Budget!H9</f>
        <v>100</v>
      </c>
      <c r="W47" s="4"/>
      <c r="X47" s="43"/>
      <c r="Y47" s="45"/>
      <c r="Z47" s="30"/>
    </row>
    <row r="48" spans="1:26" x14ac:dyDescent="0.25">
      <c r="E48" s="29"/>
      <c r="F48" s="30"/>
      <c r="J48" s="49"/>
      <c r="X48" s="47" t="s">
        <v>71</v>
      </c>
      <c r="Y48" s="48" t="s">
        <v>71</v>
      </c>
      <c r="Z48" s="30"/>
    </row>
    <row r="49" spans="3:26" ht="15.75" thickBot="1" x14ac:dyDescent="0.3">
      <c r="C49" s="3" t="s">
        <v>37</v>
      </c>
      <c r="E49" s="35">
        <f>E47-E45</f>
        <v>-3597.55</v>
      </c>
      <c r="F49" s="35">
        <f>F47-F45</f>
        <v>-2984.92</v>
      </c>
      <c r="G49" s="35">
        <f t="shared" ref="G49:V49" si="4">G47-G45</f>
        <v>-3471</v>
      </c>
      <c r="H49" s="35">
        <f t="shared" si="4"/>
        <v>0</v>
      </c>
      <c r="I49" s="35">
        <f t="shared" si="4"/>
        <v>-126.55</v>
      </c>
      <c r="J49" s="35">
        <f t="shared" si="4"/>
        <v>-3597.55</v>
      </c>
      <c r="K49" s="35">
        <f t="shared" si="4"/>
        <v>333.23999999999995</v>
      </c>
      <c r="L49" s="35">
        <f t="shared" si="4"/>
        <v>130</v>
      </c>
      <c r="M49" s="35">
        <f t="shared" si="4"/>
        <v>15</v>
      </c>
      <c r="N49" s="35">
        <f t="shared" si="4"/>
        <v>-135</v>
      </c>
      <c r="O49" s="35">
        <f t="shared" si="4"/>
        <v>210</v>
      </c>
      <c r="P49" s="35">
        <f t="shared" si="4"/>
        <v>-60</v>
      </c>
      <c r="Q49" s="35">
        <f t="shared" si="4"/>
        <v>50.199999999999989</v>
      </c>
      <c r="R49" s="35">
        <f t="shared" si="4"/>
        <v>3471</v>
      </c>
      <c r="S49" s="35">
        <f t="shared" si="4"/>
        <v>238.14</v>
      </c>
      <c r="T49" s="35">
        <f t="shared" si="4"/>
        <v>100</v>
      </c>
      <c r="U49" s="35">
        <f t="shared" si="4"/>
        <v>-591.5</v>
      </c>
      <c r="V49" s="35">
        <f t="shared" si="4"/>
        <v>46</v>
      </c>
      <c r="W49" s="54"/>
      <c r="X49" s="44"/>
      <c r="Y49" s="46"/>
      <c r="Z49" s="40"/>
    </row>
    <row r="50" spans="3:26" ht="15.75" thickTop="1" x14ac:dyDescent="0.25"/>
    <row r="52" spans="3:26" x14ac:dyDescent="0.25">
      <c r="C52" s="3" t="s">
        <v>66</v>
      </c>
      <c r="E52" s="4">
        <f>E45-SUM(G45:I45)</f>
        <v>0</v>
      </c>
    </row>
    <row r="53" spans="3:26" x14ac:dyDescent="0.25">
      <c r="C53" s="3" t="s">
        <v>65</v>
      </c>
      <c r="E53" s="4">
        <f>F45-SUM(K45:V45)</f>
        <v>0</v>
      </c>
    </row>
  </sheetData>
  <pageMargins left="0.7" right="0.7" top="0.75" bottom="0.75" header="0.3" footer="0.3"/>
  <pageSetup paperSize="9"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N32"/>
  <sheetViews>
    <sheetView topLeftCell="A5" workbookViewId="0">
      <selection activeCell="M15" sqref="M15"/>
    </sheetView>
  </sheetViews>
  <sheetFormatPr defaultRowHeight="15" x14ac:dyDescent="0.25"/>
  <sheetData>
    <row r="1" spans="3:14" ht="21" x14ac:dyDescent="0.35">
      <c r="C1" s="38" t="s">
        <v>40</v>
      </c>
    </row>
    <row r="2" spans="3:14" ht="21" x14ac:dyDescent="0.35">
      <c r="C2" s="38" t="s">
        <v>92</v>
      </c>
      <c r="G2" s="38"/>
    </row>
    <row r="3" spans="3:14" x14ac:dyDescent="0.25"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spans="3:14" ht="21" x14ac:dyDescent="0.35">
      <c r="C5" s="38" t="s">
        <v>22</v>
      </c>
    </row>
    <row r="7" spans="3:14" x14ac:dyDescent="0.25">
      <c r="C7" t="s">
        <v>41</v>
      </c>
      <c r="H7">
        <v>769</v>
      </c>
    </row>
    <row r="8" spans="3:14" x14ac:dyDescent="0.25">
      <c r="C8" t="s">
        <v>89</v>
      </c>
      <c r="H8">
        <v>312</v>
      </c>
    </row>
    <row r="9" spans="3:14" x14ac:dyDescent="0.25">
      <c r="C9" t="s">
        <v>24</v>
      </c>
      <c r="H9">
        <v>100</v>
      </c>
    </row>
    <row r="10" spans="3:14" x14ac:dyDescent="0.25">
      <c r="C10" t="s">
        <v>42</v>
      </c>
      <c r="H10">
        <v>150</v>
      </c>
    </row>
    <row r="11" spans="3:14" x14ac:dyDescent="0.25">
      <c r="C11" t="s">
        <v>43</v>
      </c>
      <c r="H11">
        <v>120</v>
      </c>
    </row>
    <row r="12" spans="3:14" x14ac:dyDescent="0.25">
      <c r="C12" t="s">
        <v>44</v>
      </c>
      <c r="H12">
        <v>50</v>
      </c>
    </row>
    <row r="13" spans="3:14" x14ac:dyDescent="0.25">
      <c r="C13" t="s">
        <v>45</v>
      </c>
      <c r="H13">
        <v>425</v>
      </c>
    </row>
    <row r="14" spans="3:14" x14ac:dyDescent="0.25">
      <c r="C14" t="s">
        <v>46</v>
      </c>
      <c r="H14">
        <v>210</v>
      </c>
    </row>
    <row r="15" spans="3:14" x14ac:dyDescent="0.25">
      <c r="C15" t="s">
        <v>47</v>
      </c>
      <c r="H15">
        <v>200</v>
      </c>
    </row>
    <row r="16" spans="3:14" x14ac:dyDescent="0.25">
      <c r="C16" t="s">
        <v>86</v>
      </c>
      <c r="H16">
        <v>800</v>
      </c>
    </row>
    <row r="17" spans="3:8" x14ac:dyDescent="0.25">
      <c r="C17" t="s">
        <v>76</v>
      </c>
      <c r="H17">
        <v>235</v>
      </c>
    </row>
    <row r="18" spans="3:8" x14ac:dyDescent="0.25">
      <c r="C18" t="s">
        <v>30</v>
      </c>
      <c r="H18">
        <v>100</v>
      </c>
    </row>
    <row r="20" spans="3:8" x14ac:dyDescent="0.25">
      <c r="C20" t="s">
        <v>36</v>
      </c>
      <c r="H20">
        <f>SUM(H7:H19)</f>
        <v>3471</v>
      </c>
    </row>
    <row r="21" spans="3:8" ht="21" x14ac:dyDescent="0.35">
      <c r="C21" s="38" t="s">
        <v>17</v>
      </c>
    </row>
    <row r="23" spans="3:8" x14ac:dyDescent="0.25">
      <c r="C23" t="s">
        <v>48</v>
      </c>
    </row>
    <row r="24" spans="3:8" x14ac:dyDescent="0.25">
      <c r="C24" t="s">
        <v>49</v>
      </c>
    </row>
    <row r="25" spans="3:8" ht="15.75" thickBot="1" x14ac:dyDescent="0.3"/>
    <row r="26" spans="3:8" ht="15.75" thickBot="1" x14ac:dyDescent="0.3">
      <c r="C26" t="s">
        <v>36</v>
      </c>
      <c r="H26" s="5">
        <f>SUM(H23:H25)</f>
        <v>0</v>
      </c>
    </row>
    <row r="28" spans="3:8" ht="15.75" thickBot="1" x14ac:dyDescent="0.3"/>
    <row r="29" spans="3:8" ht="19.5" thickBot="1" x14ac:dyDescent="0.35">
      <c r="C29" s="1" t="s">
        <v>50</v>
      </c>
      <c r="H29" s="5">
        <f>H20-H26</f>
        <v>3471</v>
      </c>
    </row>
    <row r="31" spans="3:8" ht="15.75" thickBot="1" x14ac:dyDescent="0.3"/>
    <row r="32" spans="3:8" ht="19.5" thickBot="1" x14ac:dyDescent="0.35">
      <c r="C32" s="1" t="s">
        <v>93</v>
      </c>
      <c r="H32" s="5">
        <v>3000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Full Reconciliation</vt:lpstr>
      <vt:lpstr>Sheet2</vt:lpstr>
      <vt:lpstr>Budget Comparison</vt:lpstr>
      <vt:lpstr>Cash book</vt:lpstr>
      <vt:lpstr>Budget</vt:lpstr>
      <vt:lpstr>Sheet1</vt:lpstr>
      <vt:lpstr>'Budget Comparison'!Print_Area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Catherine Simpson</cp:lastModifiedBy>
  <cp:revision/>
  <cp:lastPrinted>2023-09-14T09:48:02Z</cp:lastPrinted>
  <dcterms:created xsi:type="dcterms:W3CDTF">2011-06-26T08:01:14Z</dcterms:created>
  <dcterms:modified xsi:type="dcterms:W3CDTF">2024-11-09T11:41:48Z</dcterms:modified>
  <cp:category/>
  <cp:contentStatus/>
</cp:coreProperties>
</file>