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6\"/>
    </mc:Choice>
  </mc:AlternateContent>
  <xr:revisionPtr revIDLastSave="0" documentId="13_ncr:1_{0DE24F45-4744-4996-BA80-E87220E2EF59}" xr6:coauthVersionLast="47" xr6:coauthVersionMax="47" xr10:uidLastSave="{00000000-0000-0000-0000-000000000000}"/>
  <bookViews>
    <workbookView xWindow="-120" yWindow="-120" windowWidth="20730" windowHeight="11160" tabRatio="459" activeTab="2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53" i="15" l="1"/>
  <c r="Z54" i="15"/>
  <c r="Z50" i="15"/>
  <c r="Z51" i="15"/>
  <c r="Z52" i="15"/>
  <c r="J46" i="15" l="1"/>
  <c r="X46" i="15"/>
  <c r="X18" i="15" l="1"/>
  <c r="X17" i="15"/>
  <c r="F61" i="15"/>
  <c r="J6" i="15"/>
  <c r="J8" i="15"/>
  <c r="X8" i="15"/>
  <c r="X6" i="15"/>
  <c r="W61" i="15" l="1"/>
  <c r="L61" i="15"/>
  <c r="M61" i="15"/>
  <c r="N61" i="15"/>
  <c r="O61" i="15"/>
  <c r="P61" i="15"/>
  <c r="Q61" i="15"/>
  <c r="R61" i="15"/>
  <c r="S61" i="15"/>
  <c r="T61" i="15"/>
  <c r="U61" i="15"/>
  <c r="V61" i="15"/>
  <c r="J28" i="15" l="1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K61" i="15"/>
  <c r="H61" i="15"/>
  <c r="I61" i="15"/>
  <c r="G61" i="15"/>
  <c r="Y61" i="15"/>
  <c r="X57" i="15"/>
  <c r="X58" i="15"/>
  <c r="X59" i="15"/>
  <c r="X60" i="15"/>
  <c r="X7" i="15"/>
  <c r="X9" i="15"/>
  <c r="X10" i="15"/>
  <c r="X11" i="15"/>
  <c r="X12" i="15"/>
  <c r="X13" i="15"/>
  <c r="X14" i="15"/>
  <c r="X15" i="15"/>
  <c r="X16" i="15"/>
  <c r="X19" i="15"/>
  <c r="X20" i="15"/>
  <c r="X21" i="15"/>
  <c r="X22" i="15"/>
  <c r="X23" i="15"/>
  <c r="X24" i="15"/>
  <c r="X25" i="15"/>
  <c r="X26" i="15"/>
  <c r="X27" i="15"/>
  <c r="X28" i="15"/>
  <c r="X29" i="15"/>
  <c r="X30" i="15"/>
  <c r="X31" i="15"/>
  <c r="X32" i="15"/>
  <c r="X33" i="15"/>
  <c r="X34" i="15"/>
  <c r="X35" i="15"/>
  <c r="X36" i="15"/>
  <c r="X37" i="15"/>
  <c r="X38" i="15"/>
  <c r="X39" i="15"/>
  <c r="X40" i="15"/>
  <c r="X41" i="15"/>
  <c r="X42" i="15"/>
  <c r="X43" i="15"/>
  <c r="X44" i="15"/>
  <c r="X45" i="15"/>
  <c r="X47" i="15"/>
  <c r="X48" i="15"/>
  <c r="X49" i="15"/>
  <c r="X50" i="15"/>
  <c r="X51" i="15"/>
  <c r="X52" i="15"/>
  <c r="X53" i="15"/>
  <c r="X54" i="15"/>
  <c r="X55" i="15"/>
  <c r="X56" i="15"/>
  <c r="S63" i="15" l="1"/>
  <c r="H24" i="3"/>
  <c r="H16" i="3"/>
  <c r="D16" i="3"/>
  <c r="L63" i="15"/>
  <c r="B16" i="3"/>
  <c r="J25" i="15"/>
  <c r="J26" i="15"/>
  <c r="J27" i="15"/>
  <c r="J10" i="15"/>
  <c r="J11" i="15"/>
  <c r="J12" i="15"/>
  <c r="J13" i="15"/>
  <c r="J14" i="15"/>
  <c r="J15" i="15"/>
  <c r="J16" i="15"/>
  <c r="J19" i="15"/>
  <c r="J20" i="15"/>
  <c r="J21" i="15"/>
  <c r="J22" i="15"/>
  <c r="J23" i="15"/>
  <c r="J24" i="15"/>
  <c r="J9" i="15"/>
  <c r="J7" i="15"/>
  <c r="J61" i="15" l="1"/>
  <c r="L65" i="15"/>
  <c r="F16" i="3"/>
  <c r="H26" i="13" l="1"/>
  <c r="H20" i="13"/>
  <c r="H29" i="13" s="1"/>
  <c r="B27" i="3" l="1"/>
  <c r="U63" i="15"/>
  <c r="C10" i="9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3" i="3"/>
  <c r="H22" i="3"/>
  <c r="H17" i="3"/>
  <c r="H15" i="3"/>
  <c r="B26" i="3" l="1"/>
  <c r="F26" i="3" s="1"/>
  <c r="U65" i="15"/>
  <c r="H28" i="3"/>
  <c r="B32" i="3" l="1"/>
  <c r="B7" i="3" l="1"/>
  <c r="X5" i="15" l="1"/>
  <c r="X61" i="15" l="1"/>
  <c r="Z5" i="15"/>
  <c r="J65" i="15"/>
  <c r="Z6" i="15" l="1"/>
  <c r="Z7" i="15" s="1"/>
  <c r="Z8" i="15" s="1"/>
  <c r="Z9" i="15" s="1"/>
  <c r="Z10" i="15" s="1"/>
  <c r="Z11" i="15" s="1"/>
  <c r="Z12" i="15" s="1"/>
  <c r="Z13" i="15" s="1"/>
  <c r="Z14" i="15" s="1"/>
  <c r="Z15" i="15" s="1"/>
  <c r="Z16" i="15" s="1"/>
  <c r="Z17" i="15" s="1"/>
  <c r="Z18" i="15" s="1"/>
  <c r="Z19" i="15" s="1"/>
  <c r="Z20" i="15" s="1"/>
  <c r="Z21" i="15" s="1"/>
  <c r="Z22" i="15" s="1"/>
  <c r="Z23" i="15" s="1"/>
  <c r="Z24" i="15" s="1"/>
  <c r="Z25" i="15" s="1"/>
  <c r="Z26" i="15" s="1"/>
  <c r="Z27" i="15" s="1"/>
  <c r="Z28" i="15" s="1"/>
  <c r="Z29" i="15" s="1"/>
  <c r="Z30" i="15" s="1"/>
  <c r="Z31" i="15" s="1"/>
  <c r="Z32" i="15" s="1"/>
  <c r="Z33" i="15" s="1"/>
  <c r="Z34" i="15" s="1"/>
  <c r="Z35" i="15" s="1"/>
  <c r="Z36" i="15" s="1"/>
  <c r="Z37" i="15" s="1"/>
  <c r="Z38" i="15" s="1"/>
  <c r="Z39" i="15" s="1"/>
  <c r="Z40" i="15" s="1"/>
  <c r="Z41" i="15" s="1"/>
  <c r="Z42" i="15" s="1"/>
  <c r="Z43" i="15" s="1"/>
  <c r="Z44" i="15" s="1"/>
  <c r="Z45" i="15" s="1"/>
  <c r="Z46" i="15" s="1"/>
  <c r="Z47" i="15" s="1"/>
  <c r="Z48" i="15" s="1"/>
  <c r="Z49" i="15" s="1"/>
  <c r="R63" i="15"/>
  <c r="F63" i="15"/>
  <c r="H63" i="15"/>
  <c r="I63" i="15"/>
  <c r="V63" i="15"/>
  <c r="T63" i="15"/>
  <c r="Q63" i="15"/>
  <c r="P63" i="15"/>
  <c r="O63" i="15"/>
  <c r="N63" i="15"/>
  <c r="M63" i="15"/>
  <c r="K63" i="15"/>
  <c r="G63" i="15"/>
  <c r="B19" i="3"/>
  <c r="F19" i="3" s="1"/>
  <c r="B18" i="3"/>
  <c r="T65" i="15" l="1"/>
  <c r="I65" i="15"/>
  <c r="M65" i="15"/>
  <c r="Q65" i="15"/>
  <c r="N65" i="15"/>
  <c r="S65" i="15"/>
  <c r="H65" i="15"/>
  <c r="O65" i="15"/>
  <c r="K65" i="15"/>
  <c r="P65" i="15"/>
  <c r="V65" i="15"/>
  <c r="R65" i="15"/>
  <c r="E63" i="15"/>
  <c r="E69" i="15" l="1"/>
  <c r="B18" i="9"/>
  <c r="F65" i="15"/>
  <c r="B20" i="3"/>
  <c r="B9" i="3"/>
  <c r="B8" i="3"/>
  <c r="B15" i="3"/>
  <c r="B21" i="3"/>
  <c r="B22" i="3"/>
  <c r="B23" i="3"/>
  <c r="B24" i="3"/>
  <c r="B25" i="3"/>
  <c r="B17" i="3"/>
  <c r="B28" i="3" l="1"/>
  <c r="D24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61" i="15"/>
  <c r="G65" i="15"/>
  <c r="B12" i="3" l="1"/>
  <c r="B30" i="3" s="1"/>
  <c r="B17" i="9"/>
  <c r="C19" i="9" s="1"/>
  <c r="E68" i="15"/>
  <c r="E65" i="15"/>
  <c r="F12" i="3" l="1"/>
  <c r="B34" i="3"/>
  <c r="F30" i="3"/>
</calcChain>
</file>

<file path=xl/sharedStrings.xml><?xml version="1.0" encoding="utf-8"?>
<sst xmlns="http://schemas.openxmlformats.org/spreadsheetml/2006/main" count="301" uniqueCount="198">
  <si>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</si>
  <si>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</si>
  <si>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</si>
  <si>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</si>
  <si>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</si>
  <si>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</si>
  <si>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</si>
  <si>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</si>
  <si>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</si>
  <si>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</si>
  <si>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</si>
  <si>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</si>
  <si>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</si>
  <si>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</si>
  <si>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</si>
  <si>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</si>
  <si>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</si>
  <si>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</si>
  <si>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</si>
  <si>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</si>
  <si>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</si>
  <si>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</si>
  <si>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</si>
  <si>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</si>
  <si>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</si>
  <si>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</si>
  <si>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</si>
  <si>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</si>
  <si>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</si>
  <si>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</si>
  <si>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</si>
  <si>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</si>
  <si>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</si>
  <si>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</si>
  <si>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</si>
  <si>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</si>
  <si>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</si>
  <si>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</si>
  <si>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</si>
  <si>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</si>
  <si>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</si>
  <si>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</si>
  <si>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</si>
  <si>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</si>
  <si>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</si>
  <si>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</si>
  <si>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</si>
  <si>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</si>
  <si>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</si>
  <si>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</si>
  <si>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</si>
  <si>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</si>
  <si>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</si>
  <si>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</si>
  <si>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</si>
  <si>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</si>
  <si>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</si>
  <si>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</si>
  <si>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</si>
  <si>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</si>
  <si>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S137</t>
  </si>
  <si>
    <t>Maint</t>
  </si>
  <si>
    <t>Leg/Prof</t>
  </si>
  <si>
    <t>Payment Type</t>
  </si>
  <si>
    <t>VAT repay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</si>
  <si>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</si>
  <si>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</si>
  <si>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</si>
  <si>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</si>
  <si>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</si>
  <si>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</si>
  <si>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</si>
  <si>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</si>
  <si>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</si>
  <si>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</si>
  <si>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</si>
  <si>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</si>
  <si>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</si>
  <si>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ERNLLCA</t>
  </si>
  <si>
    <t>23rd April</t>
  </si>
  <si>
    <t>HSBC</t>
  </si>
  <si>
    <t>Charges</t>
  </si>
  <si>
    <t>HMRC</t>
  </si>
  <si>
    <t>Direct credit</t>
  </si>
  <si>
    <t>ERYC</t>
  </si>
  <si>
    <t>Catherine Simpson</t>
  </si>
  <si>
    <t>SLA for street lighting</t>
  </si>
  <si>
    <t>Street Lighting</t>
  </si>
  <si>
    <t>Online</t>
  </si>
  <si>
    <t>Clerk's WFH</t>
  </si>
  <si>
    <t>Budget for 2023/24</t>
  </si>
  <si>
    <t>Kaye Middleton</t>
  </si>
  <si>
    <t>30th April</t>
  </si>
  <si>
    <t>Street Lights</t>
  </si>
  <si>
    <t>9th May</t>
  </si>
  <si>
    <t>Richard Dixon</t>
  </si>
  <si>
    <t>23rd May</t>
  </si>
  <si>
    <t>23rd June</t>
  </si>
  <si>
    <t>11th July</t>
  </si>
  <si>
    <t>23rd July</t>
  </si>
  <si>
    <t>Opening Balance 1st April 2025</t>
  </si>
  <si>
    <t>BUDGET 2025/26</t>
  </si>
  <si>
    <t>Suggested precept for 2025/26</t>
  </si>
  <si>
    <t>R25/26-1</t>
  </si>
  <si>
    <t>10th April</t>
  </si>
  <si>
    <t>P25/26-1</t>
  </si>
  <si>
    <t>P25/26-2</t>
  </si>
  <si>
    <t>P25/26-3</t>
  </si>
  <si>
    <t>R25/26-2</t>
  </si>
  <si>
    <t xml:space="preserve">1st April </t>
  </si>
  <si>
    <t>4th April</t>
  </si>
  <si>
    <t>P25/26-7</t>
  </si>
  <si>
    <t>P25/26-5</t>
  </si>
  <si>
    <t>P25/26-4</t>
  </si>
  <si>
    <t>2nd May</t>
  </si>
  <si>
    <t>P25/26-6</t>
  </si>
  <si>
    <t>12th May</t>
  </si>
  <si>
    <t>P25/26-8</t>
  </si>
  <si>
    <t>P25/26-9</t>
  </si>
  <si>
    <t>2nd June</t>
  </si>
  <si>
    <t>North Cliffe Village Hall</t>
  </si>
  <si>
    <t>P25/26-10</t>
  </si>
  <si>
    <t>P25/26-11</t>
  </si>
  <si>
    <t>12th June</t>
  </si>
  <si>
    <t>P25/26-12</t>
  </si>
  <si>
    <t>P25/26-13</t>
  </si>
  <si>
    <t>P25/26-14</t>
  </si>
  <si>
    <t>P25/26-15</t>
  </si>
  <si>
    <t>18th July</t>
  </si>
  <si>
    <t>Men in Sheds</t>
  </si>
  <si>
    <t>P25/26-16</t>
  </si>
  <si>
    <t>P25/26-17</t>
  </si>
  <si>
    <t>15th August</t>
  </si>
  <si>
    <t>P25/26-18</t>
  </si>
  <si>
    <t>P25/26-19</t>
  </si>
  <si>
    <t>11th September</t>
  </si>
  <si>
    <t>P25/26-20</t>
  </si>
  <si>
    <t>P25/26-21</t>
  </si>
  <si>
    <t>30th September</t>
  </si>
  <si>
    <t>R25/26-3</t>
  </si>
  <si>
    <t>9th October</t>
  </si>
  <si>
    <t>P25/26-22</t>
  </si>
  <si>
    <t>P25/26-23</t>
  </si>
  <si>
    <t>13th October</t>
  </si>
  <si>
    <t>WEL Medical</t>
  </si>
  <si>
    <t>P25/26-24</t>
  </si>
  <si>
    <t>14th October</t>
  </si>
  <si>
    <t>P25/26-25</t>
  </si>
  <si>
    <t>24th October</t>
  </si>
  <si>
    <t>P25/26-26</t>
  </si>
  <si>
    <t>31st October</t>
  </si>
  <si>
    <t>Middleton on the Wolds PC</t>
  </si>
  <si>
    <t>P25/26-27</t>
  </si>
  <si>
    <t>6th November</t>
  </si>
  <si>
    <t>Chris Milson</t>
  </si>
  <si>
    <t>P25/26-28</t>
  </si>
  <si>
    <t>13th November</t>
  </si>
  <si>
    <t>P25/26-29</t>
  </si>
  <si>
    <t>P25/26-30</t>
  </si>
  <si>
    <t>18th November</t>
  </si>
  <si>
    <t>FAB Training</t>
  </si>
  <si>
    <t>P25/26-31</t>
  </si>
  <si>
    <t>21st November</t>
  </si>
  <si>
    <t>Information Commissioner</t>
  </si>
  <si>
    <t>Direct debit</t>
  </si>
  <si>
    <t>P25/26-32</t>
  </si>
  <si>
    <t>10th December</t>
  </si>
  <si>
    <t>Imperial Cleaning</t>
  </si>
  <si>
    <t>P25/26-33</t>
  </si>
  <si>
    <t>P25/26-34</t>
  </si>
  <si>
    <t>11th December</t>
  </si>
  <si>
    <t>P25/26-35</t>
  </si>
  <si>
    <t>P25/26-36</t>
  </si>
  <si>
    <t>30th December</t>
  </si>
  <si>
    <t>Zurich</t>
  </si>
  <si>
    <t>P25/26-37</t>
  </si>
  <si>
    <t>2nd January</t>
  </si>
  <si>
    <t>CMB Computers</t>
  </si>
  <si>
    <t>P25/26-38</t>
  </si>
  <si>
    <t>P25/26-39</t>
  </si>
  <si>
    <t>P25/26-40</t>
  </si>
  <si>
    <t>P25/26-41</t>
  </si>
  <si>
    <t>15th January</t>
  </si>
  <si>
    <t>26th January</t>
  </si>
  <si>
    <t>Aubergine</t>
  </si>
  <si>
    <t>P25/26-42</t>
  </si>
  <si>
    <t>19th February</t>
  </si>
  <si>
    <t>26th February</t>
  </si>
  <si>
    <t>P25/26-43</t>
  </si>
  <si>
    <t>P25/26-44</t>
  </si>
  <si>
    <t>P25/26-45</t>
  </si>
  <si>
    <t>31st March</t>
  </si>
  <si>
    <t>P25/26-46</t>
  </si>
  <si>
    <t>P25/26-47</t>
  </si>
  <si>
    <t>Full Bank Reconciliation  - 31st March 2026</t>
  </si>
  <si>
    <t>Balance per Bank Statement 31st March 2026</t>
  </si>
  <si>
    <t>12 months to 31st March 2026</t>
  </si>
  <si>
    <t>12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</si>
</sst>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0" fillId="4" borderId="6" xfId="0" applyNumberFormat="1" applyFill="1" applyBorder="1"/>
    <xf numFmtId="2" fontId="1" fillId="2" borderId="6" xfId="0" applyNumberFormat="1" applyFont="1" applyFill="1" applyBorder="1"/>
    <xf numFmtId="0" fontId="1" fillId="0" borderId="6" xfId="0" applyFont="1" applyBorder="1"/>
    <xf numFmtId="2" fontId="17" fillId="0" borderId="6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opLeftCell="A3" workbookViewId="0">
      <selection activeCell="B8" sqref="B8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194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195</v>
      </c>
      <c r="B7" s="25">
        <v>1919.4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1919.4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100</v>
      </c>
      <c r="B16" s="25">
        <v>3119.29</v>
      </c>
    </row>
    <row r="17" spans="1:3" ht="15.75" x14ac:dyDescent="0.25">
      <c r="A17" s="22" t="s">
        <v>7</v>
      </c>
      <c r="B17" s="25">
        <f>'Cash book'!E61</f>
        <v>4305.16</v>
      </c>
    </row>
    <row r="18" spans="1:3" ht="15.75" x14ac:dyDescent="0.25">
      <c r="A18" s="22" t="s">
        <v>8</v>
      </c>
      <c r="B18" s="25">
        <f>'Cash book'!F61</f>
        <v>5505.05</v>
      </c>
    </row>
    <row r="19" spans="1:3" ht="15.75" x14ac:dyDescent="0.25">
      <c r="A19" s="22" t="s">
        <v>9</v>
      </c>
      <c r="B19" s="18"/>
      <c r="C19" s="25">
        <f>B16+B17-B18</f>
        <v>1919.3999999999996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tabSelected="1" topLeftCell="A20" workbookViewId="0">
      <selection activeCell="H2" sqref="H2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12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197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196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book'!G61</f>
        <v>3500</v>
      </c>
      <c r="C7" s="8"/>
      <c r="E7" s="8"/>
      <c r="F7" s="8"/>
      <c r="G7" s="8"/>
      <c r="H7" s="34">
        <f>Budget!H33</f>
        <v>0</v>
      </c>
      <c r="I7" s="8"/>
    </row>
    <row r="8" spans="1:10" x14ac:dyDescent="0.25">
      <c r="A8" t="s">
        <v>19</v>
      </c>
      <c r="B8" s="34">
        <f>'Cash book'!I61</f>
        <v>145.68</v>
      </c>
      <c r="C8" s="8"/>
      <c r="D8" s="8"/>
      <c r="E8" s="8"/>
      <c r="F8" s="8"/>
      <c r="G8" s="8"/>
      <c r="H8" s="34">
        <f>Budget!H27</f>
        <v>0</v>
      </c>
      <c r="I8" s="8"/>
    </row>
    <row r="9" spans="1:10" x14ac:dyDescent="0.25">
      <c r="A9" t="s">
        <v>20</v>
      </c>
      <c r="B9" s="34">
        <f>'Cash book'!H61</f>
        <v>659.48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4305.16</v>
      </c>
      <c r="C12" s="8"/>
      <c r="D12" s="34">
        <f>+H12*$H$1/12</f>
        <v>0</v>
      </c>
      <c r="E12" s="8"/>
      <c r="F12" s="34">
        <f>+B12-D12</f>
        <v>4305.16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book'!K61</f>
        <v>829.91999999999973</v>
      </c>
      <c r="C15" s="8"/>
      <c r="D15" s="8">
        <f t="shared" ref="D15:D27" si="0">+H15*$H$1/12</f>
        <v>805</v>
      </c>
      <c r="E15" s="8"/>
      <c r="F15" s="8">
        <f t="shared" ref="F15:F28" si="1">-B15+D15</f>
        <v>-24.919999999999732</v>
      </c>
      <c r="G15" s="8"/>
      <c r="H15" s="8">
        <f>Budget!H7</f>
        <v>805</v>
      </c>
      <c r="I15" s="8"/>
    </row>
    <row r="16" spans="1:10" x14ac:dyDescent="0.25">
      <c r="A16" t="s">
        <v>89</v>
      </c>
      <c r="B16" s="8">
        <f>'Cash book'!L61</f>
        <v>312</v>
      </c>
      <c r="C16" s="8"/>
      <c r="D16" s="8">
        <f>Budget!H8</f>
        <v>312</v>
      </c>
      <c r="E16" s="8"/>
      <c r="F16" s="8">
        <f t="shared" si="1"/>
        <v>0</v>
      </c>
      <c r="G16" s="8"/>
      <c r="H16" s="8">
        <f>Budget!H8</f>
        <v>312</v>
      </c>
      <c r="I16" s="8"/>
    </row>
    <row r="17" spans="1:9" x14ac:dyDescent="0.25">
      <c r="A17" t="s">
        <v>24</v>
      </c>
      <c r="B17" s="8">
        <f>'Cash book'!V61</f>
        <v>174</v>
      </c>
      <c r="C17" s="8"/>
      <c r="D17" s="8">
        <f t="shared" si="0"/>
        <v>100</v>
      </c>
      <c r="E17" s="8"/>
      <c r="F17" s="8">
        <f t="shared" si="1"/>
        <v>-74</v>
      </c>
      <c r="G17" s="8"/>
      <c r="H17" s="8">
        <f>Budget!H9</f>
        <v>100</v>
      </c>
      <c r="I17" s="8"/>
    </row>
    <row r="18" spans="1:9" x14ac:dyDescent="0.25">
      <c r="A18" t="s">
        <v>25</v>
      </c>
      <c r="B18" s="8">
        <f>'Cash book'!N61</f>
        <v>586</v>
      </c>
      <c r="C18" s="8"/>
      <c r="D18" s="8">
        <f t="shared" si="0"/>
        <v>600</v>
      </c>
      <c r="E18" s="8"/>
      <c r="F18" s="8">
        <f t="shared" si="1"/>
        <v>14</v>
      </c>
      <c r="G18" s="8"/>
      <c r="H18" s="8">
        <f>Budget!H10+Budget!H13</f>
        <v>600</v>
      </c>
      <c r="I18" s="8"/>
    </row>
    <row r="19" spans="1:9" x14ac:dyDescent="0.25">
      <c r="A19" t="s">
        <v>74</v>
      </c>
      <c r="B19" s="8">
        <f>'Cash book'!M61</f>
        <v>103</v>
      </c>
      <c r="C19" s="8"/>
      <c r="D19" s="8">
        <f t="shared" si="0"/>
        <v>50</v>
      </c>
      <c r="E19" s="8"/>
      <c r="F19" s="8">
        <f t="shared" si="1"/>
        <v>-53</v>
      </c>
      <c r="G19" s="8"/>
      <c r="H19" s="8">
        <f>Budget!H12</f>
        <v>50</v>
      </c>
      <c r="I19" s="8"/>
    </row>
    <row r="20" spans="1:9" x14ac:dyDescent="0.25">
      <c r="A20" t="s">
        <v>26</v>
      </c>
      <c r="B20" s="8">
        <f>'Cash book'!R61</f>
        <v>0</v>
      </c>
      <c r="C20" s="8"/>
      <c r="D20" s="8">
        <f t="shared" si="0"/>
        <v>3542</v>
      </c>
      <c r="E20" s="8"/>
      <c r="F20" s="8">
        <f t="shared" si="1"/>
        <v>3542</v>
      </c>
      <c r="G20" s="8"/>
      <c r="H20" s="8">
        <f>Budget!H20</f>
        <v>3542</v>
      </c>
      <c r="I20" s="8"/>
    </row>
    <row r="21" spans="1:9" x14ac:dyDescent="0.25">
      <c r="A21" t="s">
        <v>27</v>
      </c>
      <c r="B21" s="8">
        <f>'Cash book'!O61</f>
        <v>208.25</v>
      </c>
      <c r="C21" s="8"/>
      <c r="D21" s="8">
        <f t="shared" si="0"/>
        <v>210</v>
      </c>
      <c r="E21" s="8"/>
      <c r="F21" s="8">
        <f t="shared" si="1"/>
        <v>1.75</v>
      </c>
      <c r="G21" s="8"/>
      <c r="H21" s="8">
        <f>Budget!H14</f>
        <v>210</v>
      </c>
      <c r="I21" s="8"/>
    </row>
    <row r="22" spans="1:9" x14ac:dyDescent="0.25">
      <c r="A22" t="s">
        <v>28</v>
      </c>
      <c r="B22" s="8">
        <f>'Cash book'!P61</f>
        <v>180</v>
      </c>
      <c r="C22" s="8"/>
      <c r="D22" s="8">
        <f t="shared" si="0"/>
        <v>180</v>
      </c>
      <c r="E22" s="8"/>
      <c r="F22" s="8">
        <f t="shared" si="1"/>
        <v>0</v>
      </c>
      <c r="G22" s="8"/>
      <c r="H22" s="8">
        <f>Budget!H11</f>
        <v>180</v>
      </c>
      <c r="I22" s="8"/>
    </row>
    <row r="23" spans="1:9" x14ac:dyDescent="0.25">
      <c r="A23" t="s">
        <v>29</v>
      </c>
      <c r="B23" s="8">
        <f>'Cash book'!Q61</f>
        <v>389</v>
      </c>
      <c r="C23" s="8"/>
      <c r="D23" s="8">
        <f t="shared" si="0"/>
        <v>235</v>
      </c>
      <c r="E23" s="8"/>
      <c r="F23" s="8">
        <f t="shared" si="1"/>
        <v>-154</v>
      </c>
      <c r="G23" s="8"/>
      <c r="H23" s="8">
        <f>Budget!H17</f>
        <v>235</v>
      </c>
      <c r="I23" s="8"/>
    </row>
    <row r="24" spans="1:9" x14ac:dyDescent="0.25">
      <c r="A24" t="s">
        <v>87</v>
      </c>
      <c r="B24" s="8">
        <f>'Cash book'!S61</f>
        <v>326.60000000000002</v>
      </c>
      <c r="C24" s="8"/>
      <c r="D24" s="8">
        <f t="shared" si="0"/>
        <v>600</v>
      </c>
      <c r="E24" s="8"/>
      <c r="F24" s="8">
        <f t="shared" si="1"/>
        <v>273.39999999999998</v>
      </c>
      <c r="G24" s="8"/>
      <c r="H24" s="8">
        <f>Budget!H16</f>
        <v>600</v>
      </c>
      <c r="I24" s="8"/>
    </row>
    <row r="25" spans="1:9" x14ac:dyDescent="0.25">
      <c r="A25" t="s">
        <v>30</v>
      </c>
      <c r="B25" s="8">
        <f>'Cash book'!T61</f>
        <v>40</v>
      </c>
      <c r="C25" s="8"/>
      <c r="D25" s="8">
        <f t="shared" si="0"/>
        <v>250</v>
      </c>
      <c r="E25" s="8"/>
      <c r="F25" s="8">
        <f t="shared" si="1"/>
        <v>210</v>
      </c>
      <c r="G25" s="8"/>
      <c r="H25" s="8">
        <f>Budget!H18</f>
        <v>250</v>
      </c>
      <c r="I25" s="8"/>
    </row>
    <row r="26" spans="1:9" x14ac:dyDescent="0.25">
      <c r="A26" t="s">
        <v>47</v>
      </c>
      <c r="B26" s="8">
        <f>'Cash book'!U61</f>
        <v>2356.2799999999997</v>
      </c>
      <c r="C26" s="8"/>
      <c r="D26" s="8">
        <f t="shared" si="0"/>
        <v>200</v>
      </c>
      <c r="E26" s="8"/>
      <c r="F26" s="8">
        <f t="shared" si="1"/>
        <v>-2156.2799999999997</v>
      </c>
      <c r="G26" s="8"/>
      <c r="H26" s="8">
        <f>Budget!H15</f>
        <v>200</v>
      </c>
      <c r="I26" s="8"/>
    </row>
    <row r="27" spans="1:9" x14ac:dyDescent="0.25">
      <c r="A27" t="s">
        <v>73</v>
      </c>
      <c r="B27" s="8">
        <f>'Cash book'!U62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Budget!H19</f>
        <v>0</v>
      </c>
      <c r="I27" s="8"/>
    </row>
    <row r="28" spans="1:9" x14ac:dyDescent="0.25">
      <c r="B28" s="16">
        <f>SUM(B15:B27)</f>
        <v>5505.0499999999993</v>
      </c>
      <c r="C28" s="8"/>
      <c r="D28" s="16">
        <f>SUM(D15:D27)</f>
        <v>7084</v>
      </c>
      <c r="E28" s="8"/>
      <c r="F28" s="16">
        <f t="shared" si="1"/>
        <v>1578.9500000000007</v>
      </c>
      <c r="G28" s="8"/>
      <c r="H28" s="16">
        <f>SUM(H15:H27)</f>
        <v>7084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31</v>
      </c>
      <c r="B30" s="34">
        <f>+B12-B28</f>
        <v>-1199.8899999999994</v>
      </c>
      <c r="C30" s="8"/>
      <c r="D30" s="34">
        <f>+D12-D28</f>
        <v>-7084</v>
      </c>
      <c r="E30" s="8"/>
      <c r="F30" s="34">
        <f>+B30-D30</f>
        <v>5884.1100000000006</v>
      </c>
      <c r="G30" s="8"/>
      <c r="H30" s="34">
        <f>+H12-H28</f>
        <v>-7084</v>
      </c>
      <c r="I30" s="8"/>
    </row>
    <row r="32" spans="1:9" x14ac:dyDescent="0.25">
      <c r="A32" t="s">
        <v>32</v>
      </c>
      <c r="B32" s="8">
        <f>'Full Reconciliation'!B16</f>
        <v>3119.29</v>
      </c>
      <c r="H32" s="8"/>
      <c r="I32" s="8"/>
    </row>
    <row r="34" spans="1:9" ht="15.75" thickBot="1" x14ac:dyDescent="0.3">
      <c r="A34" t="s">
        <v>33</v>
      </c>
      <c r="B34" s="20">
        <f>+B30+B32</f>
        <v>1919.4000000000005</v>
      </c>
      <c r="H34" s="13">
        <f>+H30+H32</f>
        <v>-7084</v>
      </c>
      <c r="I34" s="8"/>
    </row>
    <row r="35" spans="1:9" ht="15.75" thickTop="1" x14ac:dyDescent="0.25"/>
    <row r="37" spans="1:9" x14ac:dyDescent="0.25">
      <c r="A37" t="s">
        <v>34</v>
      </c>
      <c r="B37" s="19">
        <f>+B28-'Cash book'!F61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69"/>
  <sheetViews>
    <sheetView workbookViewId="0">
      <pane ySplit="3" topLeftCell="A50" activePane="bottomLeft" state="frozen"/>
      <selection activeCell="H1" sqref="H1"/>
      <selection pane="bottomLeft" activeCell="Y31" sqref="Y31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2" width="13.28515625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2.140625" customWidth="1"/>
    <col min="20" max="20" width="8" customWidth="1"/>
    <col min="21" max="21" width="8.7109375" bestFit="1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51</v>
      </c>
      <c r="Z1" s="38" t="s">
        <v>68</v>
      </c>
    </row>
    <row r="2" spans="1:26" ht="21" x14ac:dyDescent="0.35">
      <c r="G2" s="51" t="s">
        <v>35</v>
      </c>
      <c r="K2" s="49" t="s">
        <v>56</v>
      </c>
      <c r="L2" s="49"/>
      <c r="M2" s="3"/>
      <c r="N2" s="3"/>
      <c r="Z2" s="3" t="s">
        <v>69</v>
      </c>
    </row>
    <row r="3" spans="1:26" x14ac:dyDescent="0.25">
      <c r="A3" s="3" t="s">
        <v>52</v>
      </c>
      <c r="B3" s="3" t="s">
        <v>38</v>
      </c>
      <c r="C3" s="3" t="s">
        <v>63</v>
      </c>
      <c r="D3" s="3" t="s">
        <v>53</v>
      </c>
      <c r="E3" s="3" t="s">
        <v>54</v>
      </c>
      <c r="F3" s="3" t="s">
        <v>55</v>
      </c>
      <c r="G3" s="3" t="s">
        <v>18</v>
      </c>
      <c r="H3" s="3" t="s">
        <v>57</v>
      </c>
      <c r="I3" s="3" t="s">
        <v>64</v>
      </c>
      <c r="J3" s="3" t="s">
        <v>36</v>
      </c>
      <c r="K3" s="3" t="s">
        <v>58</v>
      </c>
      <c r="L3" s="3" t="s">
        <v>89</v>
      </c>
      <c r="M3" s="3" t="s">
        <v>59</v>
      </c>
      <c r="N3" s="3" t="s">
        <v>62</v>
      </c>
      <c r="O3" s="3" t="s">
        <v>27</v>
      </c>
      <c r="P3" s="3" t="s">
        <v>72</v>
      </c>
      <c r="Q3" s="3" t="s">
        <v>39</v>
      </c>
      <c r="R3" s="56" t="s">
        <v>61</v>
      </c>
      <c r="S3" s="3" t="s">
        <v>93</v>
      </c>
      <c r="T3" s="3" t="s">
        <v>60</v>
      </c>
      <c r="U3" s="3" t="s">
        <v>75</v>
      </c>
      <c r="V3" s="3" t="s">
        <v>24</v>
      </c>
      <c r="W3" s="3" t="s">
        <v>77</v>
      </c>
      <c r="X3" s="3" t="s">
        <v>36</v>
      </c>
      <c r="Y3" s="3" t="s">
        <v>67</v>
      </c>
      <c r="Z3" s="3" t="s">
        <v>70</v>
      </c>
    </row>
    <row r="4" spans="1:26" x14ac:dyDescent="0.25">
      <c r="Z4" s="41">
        <v>3119.29</v>
      </c>
    </row>
    <row r="5" spans="1:26" x14ac:dyDescent="0.25">
      <c r="A5" t="s">
        <v>109</v>
      </c>
      <c r="B5" t="s">
        <v>78</v>
      </c>
      <c r="C5" t="s">
        <v>88</v>
      </c>
      <c r="D5" t="s">
        <v>105</v>
      </c>
      <c r="E5" s="28"/>
      <c r="F5" s="17">
        <v>189</v>
      </c>
      <c r="G5" s="28"/>
      <c r="H5" s="7"/>
      <c r="I5" s="7"/>
      <c r="J5" s="39"/>
      <c r="K5" s="7"/>
      <c r="L5" s="7"/>
      <c r="M5" s="7"/>
      <c r="N5" s="7"/>
      <c r="O5" s="7"/>
      <c r="P5" s="7"/>
      <c r="Q5" s="17">
        <v>189</v>
      </c>
      <c r="R5" s="7"/>
      <c r="S5" s="7"/>
      <c r="T5" s="7"/>
      <c r="U5" s="7"/>
      <c r="V5" s="7"/>
      <c r="W5" s="7"/>
      <c r="X5" s="39">
        <f>SUM(K5:V5)</f>
        <v>189</v>
      </c>
      <c r="Y5" s="36"/>
      <c r="Z5" s="52">
        <f t="shared" ref="Z5:Z11" si="0">Z4+J5-X5</f>
        <v>2930.29</v>
      </c>
    </row>
    <row r="6" spans="1:26" x14ac:dyDescent="0.25">
      <c r="A6" t="s">
        <v>110</v>
      </c>
      <c r="B6" t="s">
        <v>82</v>
      </c>
      <c r="C6" t="s">
        <v>83</v>
      </c>
      <c r="D6" t="s">
        <v>103</v>
      </c>
      <c r="E6" s="29">
        <v>145.68</v>
      </c>
      <c r="G6" s="29"/>
      <c r="I6">
        <v>145.68</v>
      </c>
      <c r="J6" s="33">
        <f>SUM(G6:I6)</f>
        <v>145.68</v>
      </c>
      <c r="X6" s="33">
        <f>SUM(K6:V6)</f>
        <v>0</v>
      </c>
      <c r="Z6" s="37">
        <f t="shared" si="0"/>
        <v>3075.97</v>
      </c>
    </row>
    <row r="7" spans="1:26" x14ac:dyDescent="0.25">
      <c r="A7" t="s">
        <v>104</v>
      </c>
      <c r="B7" t="s">
        <v>85</v>
      </c>
      <c r="C7" t="s">
        <v>88</v>
      </c>
      <c r="D7" t="s">
        <v>106</v>
      </c>
      <c r="E7" s="32"/>
      <c r="F7" s="4">
        <v>79.62</v>
      </c>
      <c r="G7" s="32"/>
      <c r="H7" s="4"/>
      <c r="I7" s="4"/>
      <c r="J7" s="33">
        <f>SUM(G7:G7:I7)</f>
        <v>0</v>
      </c>
      <c r="K7" s="4">
        <v>53.62</v>
      </c>
      <c r="L7" s="4">
        <v>26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>
        <f t="shared" ref="X7:X60" si="1">SUM(K7:V7)</f>
        <v>79.62</v>
      </c>
      <c r="Y7" s="37"/>
      <c r="Z7" s="37">
        <f t="shared" si="0"/>
        <v>2996.35</v>
      </c>
    </row>
    <row r="8" spans="1:26" x14ac:dyDescent="0.25">
      <c r="B8" t="s">
        <v>82</v>
      </c>
      <c r="C8" t="s">
        <v>88</v>
      </c>
      <c r="D8" t="s">
        <v>107</v>
      </c>
      <c r="E8" s="32"/>
      <c r="F8" s="4">
        <v>13.4</v>
      </c>
      <c r="G8" s="32"/>
      <c r="H8" s="4"/>
      <c r="I8" s="4"/>
      <c r="J8" s="33">
        <f>SUM(G8:G8:I8)</f>
        <v>0</v>
      </c>
      <c r="K8" s="4">
        <v>13.4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>
        <f t="shared" si="1"/>
        <v>13.4</v>
      </c>
      <c r="Y8" s="37"/>
      <c r="Z8" s="37">
        <f t="shared" si="0"/>
        <v>2982.95</v>
      </c>
    </row>
    <row r="9" spans="1:26" x14ac:dyDescent="0.25">
      <c r="A9" t="s">
        <v>79</v>
      </c>
      <c r="B9" t="s">
        <v>80</v>
      </c>
      <c r="C9" t="s">
        <v>81</v>
      </c>
      <c r="D9" t="s">
        <v>113</v>
      </c>
      <c r="E9" s="32"/>
      <c r="F9" s="4">
        <v>5</v>
      </c>
      <c r="G9" s="32"/>
      <c r="H9" s="4"/>
      <c r="I9" s="4"/>
      <c r="J9" s="33">
        <f>SUM(G9:G9:I9)</f>
        <v>0</v>
      </c>
      <c r="K9" s="4"/>
      <c r="L9" s="4"/>
      <c r="M9" s="4">
        <v>5</v>
      </c>
      <c r="N9" s="4"/>
      <c r="O9" s="4"/>
      <c r="P9" s="4"/>
      <c r="Q9" s="4"/>
      <c r="R9" s="4"/>
      <c r="S9" s="4"/>
      <c r="T9" s="4"/>
      <c r="U9" s="4"/>
      <c r="V9" s="4"/>
      <c r="W9" s="4"/>
      <c r="X9" s="4">
        <f t="shared" si="1"/>
        <v>5</v>
      </c>
      <c r="Y9" s="37"/>
      <c r="Z9" s="37">
        <f t="shared" si="0"/>
        <v>2977.95</v>
      </c>
    </row>
    <row r="10" spans="1:26" x14ac:dyDescent="0.25">
      <c r="A10" t="s">
        <v>92</v>
      </c>
      <c r="B10" t="s">
        <v>84</v>
      </c>
      <c r="C10" t="s">
        <v>83</v>
      </c>
      <c r="D10" t="s">
        <v>108</v>
      </c>
      <c r="E10" s="32">
        <v>3500</v>
      </c>
      <c r="F10" s="4"/>
      <c r="G10" s="32">
        <v>3500</v>
      </c>
      <c r="H10" s="4"/>
      <c r="I10" s="4"/>
      <c r="J10" s="33">
        <f>SUM(G10:G10:I10)</f>
        <v>3500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>
        <f t="shared" si="1"/>
        <v>0</v>
      </c>
      <c r="Y10" s="37"/>
      <c r="Z10" s="37">
        <f t="shared" si="0"/>
        <v>6477.95</v>
      </c>
    </row>
    <row r="11" spans="1:26" x14ac:dyDescent="0.25">
      <c r="A11" t="s">
        <v>114</v>
      </c>
      <c r="B11" t="s">
        <v>91</v>
      </c>
      <c r="C11" t="s">
        <v>88</v>
      </c>
      <c r="D11" t="s">
        <v>112</v>
      </c>
      <c r="E11" s="32"/>
      <c r="F11" s="4">
        <v>126</v>
      </c>
      <c r="G11" s="32"/>
      <c r="H11" s="4"/>
      <c r="I11" s="4"/>
      <c r="J11" s="33">
        <f>SUM(G11:G11:I11)</f>
        <v>0</v>
      </c>
      <c r="K11" s="4"/>
      <c r="L11" s="4"/>
      <c r="M11" s="4"/>
      <c r="N11" s="4">
        <v>126</v>
      </c>
      <c r="O11" s="4"/>
      <c r="P11" s="4"/>
      <c r="Q11" s="4"/>
      <c r="R11" s="4"/>
      <c r="S11" s="4"/>
      <c r="T11" s="4"/>
      <c r="U11" s="4"/>
      <c r="V11" s="4"/>
      <c r="W11" s="4"/>
      <c r="X11" s="4">
        <f t="shared" si="1"/>
        <v>126</v>
      </c>
      <c r="Y11" s="37">
        <v>21</v>
      </c>
      <c r="Z11" s="57">
        <f t="shared" si="0"/>
        <v>6351.95</v>
      </c>
    </row>
    <row r="12" spans="1:26" x14ac:dyDescent="0.25">
      <c r="A12" t="s">
        <v>94</v>
      </c>
      <c r="B12" t="s">
        <v>95</v>
      </c>
      <c r="C12" t="s">
        <v>88</v>
      </c>
      <c r="D12" t="s">
        <v>115</v>
      </c>
      <c r="E12" s="32"/>
      <c r="F12" s="4">
        <v>460</v>
      </c>
      <c r="G12" s="32"/>
      <c r="H12" s="4"/>
      <c r="I12" s="4"/>
      <c r="J12" s="33">
        <f>SUM(G12:G12:I12)</f>
        <v>0</v>
      </c>
      <c r="K12" s="4"/>
      <c r="L12" s="4"/>
      <c r="M12" s="4"/>
      <c r="N12" s="4">
        <v>460</v>
      </c>
      <c r="O12" s="4"/>
      <c r="P12" s="4"/>
      <c r="Q12" s="4"/>
      <c r="R12" s="4"/>
      <c r="S12" s="4"/>
      <c r="T12" s="4"/>
      <c r="U12" s="4"/>
      <c r="V12" s="4"/>
      <c r="W12" s="4"/>
      <c r="X12" s="4">
        <f t="shared" si="1"/>
        <v>460</v>
      </c>
      <c r="Y12" s="37"/>
      <c r="Z12" s="57">
        <f t="shared" ref="Z12:Z44" si="2">Z11+J12-X12</f>
        <v>5891.95</v>
      </c>
    </row>
    <row r="13" spans="1:26" x14ac:dyDescent="0.25">
      <c r="A13" t="s">
        <v>116</v>
      </c>
      <c r="B13" t="s">
        <v>85</v>
      </c>
      <c r="C13" t="s">
        <v>88</v>
      </c>
      <c r="D13" t="s">
        <v>111</v>
      </c>
      <c r="E13" s="32"/>
      <c r="F13" s="33">
        <v>79.62</v>
      </c>
      <c r="G13" s="4"/>
      <c r="H13" s="4"/>
      <c r="I13" s="4"/>
      <c r="J13" s="33">
        <f>SUM(G13:G13:I13)</f>
        <v>0</v>
      </c>
      <c r="K13" s="4">
        <v>53.62</v>
      </c>
      <c r="L13" s="4">
        <v>26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1"/>
        <v>79.62</v>
      </c>
      <c r="Y13" s="37"/>
      <c r="Z13" s="57">
        <f t="shared" si="2"/>
        <v>5812.33</v>
      </c>
    </row>
    <row r="14" spans="1:26" x14ac:dyDescent="0.25">
      <c r="B14" t="s">
        <v>82</v>
      </c>
      <c r="C14" t="s">
        <v>88</v>
      </c>
      <c r="D14" t="s">
        <v>117</v>
      </c>
      <c r="E14" s="32"/>
      <c r="F14" s="33">
        <v>13.4</v>
      </c>
      <c r="G14" s="4"/>
      <c r="H14" s="4"/>
      <c r="I14" s="4"/>
      <c r="J14" s="33">
        <f>SUM(G14:G14:I14)</f>
        <v>0</v>
      </c>
      <c r="K14" s="4">
        <v>13.4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>
        <f t="shared" si="1"/>
        <v>13.4</v>
      </c>
      <c r="Y14" s="37"/>
      <c r="Z14" s="57">
        <f t="shared" si="2"/>
        <v>5798.93</v>
      </c>
    </row>
    <row r="15" spans="1:26" x14ac:dyDescent="0.25">
      <c r="A15" t="s">
        <v>96</v>
      </c>
      <c r="B15" t="s">
        <v>80</v>
      </c>
      <c r="C15" t="s">
        <v>81</v>
      </c>
      <c r="D15" t="s">
        <v>118</v>
      </c>
      <c r="E15" s="32"/>
      <c r="F15" s="33">
        <v>5</v>
      </c>
      <c r="G15" s="4"/>
      <c r="H15" s="4"/>
      <c r="I15" s="4"/>
      <c r="J15" s="33">
        <f>SUM(G15:G15:I15)</f>
        <v>0</v>
      </c>
      <c r="K15" s="4"/>
      <c r="L15" s="4"/>
      <c r="M15" s="4">
        <v>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1"/>
        <v>5</v>
      </c>
      <c r="Y15" s="37"/>
      <c r="Z15" s="37">
        <f t="shared" si="2"/>
        <v>5793.93</v>
      </c>
    </row>
    <row r="16" spans="1:26" x14ac:dyDescent="0.25">
      <c r="A16" t="s">
        <v>119</v>
      </c>
      <c r="B16" t="s">
        <v>120</v>
      </c>
      <c r="C16" t="s">
        <v>88</v>
      </c>
      <c r="D16" t="s">
        <v>121</v>
      </c>
      <c r="E16" s="32"/>
      <c r="F16" s="33">
        <v>180</v>
      </c>
      <c r="G16" s="4"/>
      <c r="H16" s="4"/>
      <c r="I16" s="4"/>
      <c r="J16" s="33">
        <f>SUM(G16:G16:I16)</f>
        <v>0</v>
      </c>
      <c r="K16" s="4"/>
      <c r="L16" s="4"/>
      <c r="M16" s="4"/>
      <c r="N16" s="4"/>
      <c r="O16" s="4"/>
      <c r="P16" s="4">
        <v>180</v>
      </c>
      <c r="Q16" s="4"/>
      <c r="R16" s="4"/>
      <c r="S16" s="4"/>
      <c r="T16" s="4"/>
      <c r="U16" s="4"/>
      <c r="V16" s="4"/>
      <c r="W16" s="4"/>
      <c r="X16" s="4">
        <f t="shared" si="1"/>
        <v>180</v>
      </c>
      <c r="Y16" s="37"/>
      <c r="Z16" s="37">
        <f t="shared" si="2"/>
        <v>5613.93</v>
      </c>
    </row>
    <row r="17" spans="1:26" x14ac:dyDescent="0.25">
      <c r="A17" t="s">
        <v>123</v>
      </c>
      <c r="B17" t="s">
        <v>85</v>
      </c>
      <c r="C17" t="s">
        <v>88</v>
      </c>
      <c r="D17" t="s">
        <v>122</v>
      </c>
      <c r="E17" s="32"/>
      <c r="F17" s="33">
        <v>79.62</v>
      </c>
      <c r="G17" s="4"/>
      <c r="H17" s="4"/>
      <c r="I17" s="4"/>
      <c r="J17" s="33"/>
      <c r="K17" s="4">
        <v>53.62</v>
      </c>
      <c r="L17" s="4">
        <v>26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>
        <f t="shared" si="1"/>
        <v>79.62</v>
      </c>
      <c r="Y17" s="37"/>
      <c r="Z17" s="37">
        <f t="shared" si="2"/>
        <v>5534.31</v>
      </c>
    </row>
    <row r="18" spans="1:26" x14ac:dyDescent="0.25">
      <c r="B18" t="s">
        <v>82</v>
      </c>
      <c r="C18" t="s">
        <v>88</v>
      </c>
      <c r="D18" t="s">
        <v>124</v>
      </c>
      <c r="E18" s="32"/>
      <c r="F18" s="33">
        <v>13.4</v>
      </c>
      <c r="G18" s="4"/>
      <c r="H18" s="4"/>
      <c r="I18" s="4"/>
      <c r="J18" s="33"/>
      <c r="K18" s="4">
        <v>13.4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f t="shared" si="1"/>
        <v>13.4</v>
      </c>
      <c r="Y18" s="37"/>
      <c r="Z18" s="37">
        <f t="shared" si="2"/>
        <v>5520.9100000000008</v>
      </c>
    </row>
    <row r="19" spans="1:26" x14ac:dyDescent="0.25">
      <c r="A19" t="s">
        <v>97</v>
      </c>
      <c r="B19" t="s">
        <v>80</v>
      </c>
      <c r="C19" t="s">
        <v>81</v>
      </c>
      <c r="D19" t="s">
        <v>125</v>
      </c>
      <c r="E19" s="32"/>
      <c r="F19" s="33">
        <v>5</v>
      </c>
      <c r="G19" s="4"/>
      <c r="H19" s="4"/>
      <c r="I19" s="4"/>
      <c r="J19" s="33">
        <f>SUM(G19:G19:I19)</f>
        <v>0</v>
      </c>
      <c r="K19" s="4"/>
      <c r="L19" s="4"/>
      <c r="M19" s="4">
        <v>5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f t="shared" si="1"/>
        <v>5</v>
      </c>
      <c r="Y19" s="37"/>
      <c r="Z19" s="37">
        <f t="shared" si="2"/>
        <v>5515.9100000000008</v>
      </c>
    </row>
    <row r="20" spans="1:26" x14ac:dyDescent="0.25">
      <c r="A20" t="s">
        <v>98</v>
      </c>
      <c r="B20" t="s">
        <v>85</v>
      </c>
      <c r="C20" t="s">
        <v>88</v>
      </c>
      <c r="D20" t="s">
        <v>126</v>
      </c>
      <c r="E20" s="32"/>
      <c r="F20" s="33">
        <v>79.62</v>
      </c>
      <c r="G20" s="4"/>
      <c r="H20" s="4"/>
      <c r="I20" s="4"/>
      <c r="J20" s="33">
        <f>SUM(G20:G20:I20)</f>
        <v>0</v>
      </c>
      <c r="K20" s="4">
        <v>53.62</v>
      </c>
      <c r="L20" s="4">
        <v>26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1"/>
        <v>79.62</v>
      </c>
      <c r="Y20" s="37"/>
      <c r="Z20" s="37">
        <f t="shared" si="2"/>
        <v>5436.2900000000009</v>
      </c>
    </row>
    <row r="21" spans="1:26" x14ac:dyDescent="0.25">
      <c r="B21" t="s">
        <v>82</v>
      </c>
      <c r="C21" t="s">
        <v>88</v>
      </c>
      <c r="D21" t="s">
        <v>127</v>
      </c>
      <c r="E21" s="32"/>
      <c r="F21" s="33">
        <v>13.4</v>
      </c>
      <c r="G21" s="4"/>
      <c r="H21" s="4"/>
      <c r="I21" s="4"/>
      <c r="J21" s="33">
        <f>SUM(G21:G21:I21)</f>
        <v>0</v>
      </c>
      <c r="K21" s="4">
        <v>13.4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 t="shared" si="1"/>
        <v>13.4</v>
      </c>
      <c r="Y21" s="37"/>
      <c r="Z21" s="37">
        <f t="shared" si="2"/>
        <v>5422.8900000000012</v>
      </c>
    </row>
    <row r="22" spans="1:26" x14ac:dyDescent="0.25">
      <c r="A22" t="s">
        <v>128</v>
      </c>
      <c r="B22" t="s">
        <v>129</v>
      </c>
      <c r="C22" s="50" t="s">
        <v>88</v>
      </c>
      <c r="D22" t="s">
        <v>130</v>
      </c>
      <c r="E22" s="32"/>
      <c r="F22" s="33">
        <v>200</v>
      </c>
      <c r="G22" s="4"/>
      <c r="H22" s="4"/>
      <c r="I22" s="4"/>
      <c r="J22" s="33">
        <f>SUM(G22:G22:I22)</f>
        <v>0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>
        <v>200</v>
      </c>
      <c r="V22" s="4"/>
      <c r="W22" s="4"/>
      <c r="X22" s="4">
        <f t="shared" si="1"/>
        <v>200</v>
      </c>
      <c r="Y22" s="37"/>
      <c r="Z22" s="37">
        <f t="shared" si="2"/>
        <v>5222.8900000000012</v>
      </c>
    </row>
    <row r="23" spans="1:26" x14ac:dyDescent="0.25">
      <c r="A23" t="s">
        <v>99</v>
      </c>
      <c r="B23" t="s">
        <v>80</v>
      </c>
      <c r="C23" t="s">
        <v>81</v>
      </c>
      <c r="D23" t="s">
        <v>131</v>
      </c>
      <c r="E23" s="32"/>
      <c r="F23" s="33">
        <v>5</v>
      </c>
      <c r="G23" s="4"/>
      <c r="H23" s="4"/>
      <c r="I23" s="4"/>
      <c r="J23" s="33">
        <f>SUM(G23:G23:I23)</f>
        <v>0</v>
      </c>
      <c r="K23" s="4"/>
      <c r="L23" s="4"/>
      <c r="M23" s="4">
        <v>5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f t="shared" si="1"/>
        <v>5</v>
      </c>
      <c r="Y23" s="37"/>
      <c r="Z23" s="37">
        <f t="shared" si="2"/>
        <v>5217.8900000000012</v>
      </c>
    </row>
    <row r="24" spans="1:26" x14ac:dyDescent="0.25">
      <c r="A24" t="s">
        <v>132</v>
      </c>
      <c r="B24" t="s">
        <v>85</v>
      </c>
      <c r="C24" t="s">
        <v>88</v>
      </c>
      <c r="D24" t="s">
        <v>133</v>
      </c>
      <c r="E24" s="32"/>
      <c r="F24" s="33">
        <v>79.62</v>
      </c>
      <c r="G24" s="4"/>
      <c r="H24" s="4"/>
      <c r="I24" s="4"/>
      <c r="J24" s="33">
        <f>SUM(G24:G24:I24)</f>
        <v>0</v>
      </c>
      <c r="K24" s="4">
        <v>53.62</v>
      </c>
      <c r="L24" s="4">
        <v>26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1"/>
        <v>79.62</v>
      </c>
      <c r="Y24" s="37"/>
      <c r="Z24" s="37">
        <f t="shared" si="2"/>
        <v>5138.2700000000013</v>
      </c>
    </row>
    <row r="25" spans="1:26" x14ac:dyDescent="0.25">
      <c r="B25" t="s">
        <v>82</v>
      </c>
      <c r="C25" t="s">
        <v>88</v>
      </c>
      <c r="D25" t="s">
        <v>134</v>
      </c>
      <c r="E25" s="32"/>
      <c r="F25" s="33">
        <v>13.4</v>
      </c>
      <c r="G25" s="4"/>
      <c r="H25" s="4"/>
      <c r="I25" s="4"/>
      <c r="J25" s="33">
        <f>SUM(G25:G25:I25)</f>
        <v>0</v>
      </c>
      <c r="K25" s="4">
        <v>13.4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>
        <f t="shared" si="1"/>
        <v>13.4</v>
      </c>
      <c r="Y25" s="37"/>
      <c r="Z25" s="37">
        <f t="shared" si="2"/>
        <v>5124.8700000000017</v>
      </c>
    </row>
    <row r="26" spans="1:26" x14ac:dyDescent="0.25">
      <c r="A26" t="s">
        <v>135</v>
      </c>
      <c r="B26" t="s">
        <v>85</v>
      </c>
      <c r="C26" t="s">
        <v>88</v>
      </c>
      <c r="D26" t="s">
        <v>136</v>
      </c>
      <c r="E26" s="32"/>
      <c r="F26" s="33">
        <v>79.62</v>
      </c>
      <c r="G26" s="4"/>
      <c r="H26" s="4"/>
      <c r="I26" s="4"/>
      <c r="J26" s="33">
        <f>SUM(G26:G26:I26)</f>
        <v>0</v>
      </c>
      <c r="K26" s="4">
        <v>53.62</v>
      </c>
      <c r="L26" s="4">
        <v>26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>
        <f t="shared" si="1"/>
        <v>79.62</v>
      </c>
      <c r="Y26" s="37"/>
      <c r="Z26" s="37">
        <f t="shared" si="2"/>
        <v>5045.2500000000018</v>
      </c>
    </row>
    <row r="27" spans="1:26" x14ac:dyDescent="0.25">
      <c r="B27" t="s">
        <v>82</v>
      </c>
      <c r="C27" t="s">
        <v>88</v>
      </c>
      <c r="D27" t="s">
        <v>137</v>
      </c>
      <c r="E27" s="32"/>
      <c r="F27" s="33">
        <v>13.4</v>
      </c>
      <c r="G27" s="4"/>
      <c r="H27" s="4"/>
      <c r="I27" s="4"/>
      <c r="J27" s="33">
        <f>SUM(G27:G27:I27)</f>
        <v>0</v>
      </c>
      <c r="K27" s="4">
        <v>13.4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1"/>
        <v>13.4</v>
      </c>
      <c r="Y27" s="37"/>
      <c r="Z27" s="37">
        <f t="shared" si="2"/>
        <v>5031.8500000000022</v>
      </c>
    </row>
    <row r="28" spans="1:26" x14ac:dyDescent="0.25">
      <c r="A28" t="s">
        <v>138</v>
      </c>
      <c r="B28" t="s">
        <v>84</v>
      </c>
      <c r="C28" t="s">
        <v>83</v>
      </c>
      <c r="D28" t="s">
        <v>139</v>
      </c>
      <c r="E28" s="32">
        <v>659.48</v>
      </c>
      <c r="F28" s="33"/>
      <c r="G28" s="4"/>
      <c r="H28" s="4">
        <v>659.48</v>
      </c>
      <c r="I28" s="4"/>
      <c r="J28" s="33">
        <f>SUM(G28:G28:I28)</f>
        <v>659.48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f t="shared" si="1"/>
        <v>0</v>
      </c>
      <c r="Y28" s="37"/>
      <c r="Z28" s="37">
        <f t="shared" si="2"/>
        <v>5691.3300000000017</v>
      </c>
    </row>
    <row r="29" spans="1:26" x14ac:dyDescent="0.25">
      <c r="A29" t="s">
        <v>140</v>
      </c>
      <c r="B29" t="s">
        <v>85</v>
      </c>
      <c r="C29" t="s">
        <v>88</v>
      </c>
      <c r="D29" t="s">
        <v>141</v>
      </c>
      <c r="E29" s="32"/>
      <c r="F29" s="33">
        <v>91.6</v>
      </c>
      <c r="G29" s="4"/>
      <c r="H29" s="4"/>
      <c r="I29" s="4"/>
      <c r="J29" s="33">
        <f>SUM(G29:G29:I29)</f>
        <v>0</v>
      </c>
      <c r="K29" s="4">
        <v>65.599999999999994</v>
      </c>
      <c r="L29" s="4">
        <v>26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>
        <f t="shared" si="1"/>
        <v>91.6</v>
      </c>
      <c r="Y29" s="37"/>
      <c r="Z29" s="37">
        <f t="shared" si="2"/>
        <v>5599.7300000000014</v>
      </c>
    </row>
    <row r="30" spans="1:26" x14ac:dyDescent="0.25">
      <c r="B30" t="s">
        <v>82</v>
      </c>
      <c r="C30" t="s">
        <v>88</v>
      </c>
      <c r="D30" t="s">
        <v>142</v>
      </c>
      <c r="E30" s="32"/>
      <c r="F30" s="33">
        <v>16.399999999999999</v>
      </c>
      <c r="G30" s="4"/>
      <c r="H30" s="4"/>
      <c r="I30" s="4"/>
      <c r="J30" s="33">
        <f>SUM(G30:G30:I30)</f>
        <v>0</v>
      </c>
      <c r="K30" s="4">
        <v>16.399999999999999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>
        <f t="shared" si="1"/>
        <v>16.399999999999999</v>
      </c>
      <c r="Y30" s="37"/>
      <c r="Z30" s="37">
        <f t="shared" si="2"/>
        <v>5583.3300000000017</v>
      </c>
    </row>
    <row r="31" spans="1:26" x14ac:dyDescent="0.25">
      <c r="A31" t="s">
        <v>143</v>
      </c>
      <c r="B31" t="s">
        <v>144</v>
      </c>
      <c r="C31" t="s">
        <v>88</v>
      </c>
      <c r="D31" t="s">
        <v>145</v>
      </c>
      <c r="E31" s="32"/>
      <c r="F31" s="33">
        <v>1000</v>
      </c>
      <c r="G31" s="4"/>
      <c r="H31" s="4"/>
      <c r="I31" s="4"/>
      <c r="J31" s="33">
        <f>SUM(G31:G31:I31)</f>
        <v>0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>
        <v>1000</v>
      </c>
      <c r="V31" s="4"/>
      <c r="W31" s="4"/>
      <c r="X31" s="4">
        <f t="shared" si="1"/>
        <v>1000</v>
      </c>
      <c r="Y31" s="37"/>
      <c r="Z31" s="37">
        <f t="shared" si="2"/>
        <v>4583.3300000000017</v>
      </c>
    </row>
    <row r="32" spans="1:26" x14ac:dyDescent="0.25">
      <c r="A32" t="s">
        <v>146</v>
      </c>
      <c r="B32" t="s">
        <v>144</v>
      </c>
      <c r="C32" t="s">
        <v>88</v>
      </c>
      <c r="D32" t="s">
        <v>147</v>
      </c>
      <c r="E32" s="32"/>
      <c r="F32" s="33">
        <v>318.8</v>
      </c>
      <c r="G32" s="4"/>
      <c r="H32" s="4"/>
      <c r="I32" s="4"/>
      <c r="J32" s="33">
        <f>SUM(G32:G32:I32)</f>
        <v>0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>
        <v>318.8</v>
      </c>
      <c r="V32" s="4"/>
      <c r="W32" s="4"/>
      <c r="X32" s="4">
        <f t="shared" si="1"/>
        <v>318.8</v>
      </c>
      <c r="Y32" s="37">
        <v>219.8</v>
      </c>
      <c r="Z32" s="37">
        <f t="shared" si="2"/>
        <v>4264.5300000000016</v>
      </c>
    </row>
    <row r="33" spans="1:26" x14ac:dyDescent="0.25">
      <c r="A33" t="s">
        <v>148</v>
      </c>
      <c r="B33" t="s">
        <v>84</v>
      </c>
      <c r="C33" t="s">
        <v>88</v>
      </c>
      <c r="D33" t="s">
        <v>149</v>
      </c>
      <c r="E33" s="32"/>
      <c r="F33" s="33">
        <v>326.60000000000002</v>
      </c>
      <c r="G33" s="4"/>
      <c r="H33" s="4"/>
      <c r="I33" s="4"/>
      <c r="J33" s="33">
        <f>SUM(G33:G33:I33)</f>
        <v>0</v>
      </c>
      <c r="K33" s="4"/>
      <c r="L33" s="4"/>
      <c r="M33" s="4"/>
      <c r="N33" s="4"/>
      <c r="O33" s="4"/>
      <c r="P33" s="4"/>
      <c r="Q33" s="4"/>
      <c r="R33" s="4"/>
      <c r="S33" s="4">
        <v>326.60000000000002</v>
      </c>
      <c r="T33" s="4"/>
      <c r="U33" s="4"/>
      <c r="V33" s="4"/>
      <c r="W33" s="4"/>
      <c r="X33" s="4">
        <f t="shared" si="1"/>
        <v>326.60000000000002</v>
      </c>
      <c r="Y33" s="37">
        <v>54.43</v>
      </c>
      <c r="Z33" s="37">
        <f t="shared" si="2"/>
        <v>3937.9300000000017</v>
      </c>
    </row>
    <row r="34" spans="1:26" x14ac:dyDescent="0.25">
      <c r="A34" t="s">
        <v>150</v>
      </c>
      <c r="B34" t="s">
        <v>151</v>
      </c>
      <c r="C34" t="s">
        <v>88</v>
      </c>
      <c r="D34" t="s">
        <v>152</v>
      </c>
      <c r="E34" s="32"/>
      <c r="F34" s="33">
        <v>72</v>
      </c>
      <c r="G34" s="4"/>
      <c r="H34" s="4"/>
      <c r="I34" s="4"/>
      <c r="J34" s="33">
        <f>SUM(G34:G34:I34)</f>
        <v>0</v>
      </c>
      <c r="K34" s="4"/>
      <c r="L34" s="4"/>
      <c r="M34" s="4">
        <v>72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33">
        <f t="shared" si="1"/>
        <v>72</v>
      </c>
      <c r="Y34" s="33">
        <v>12</v>
      </c>
      <c r="Z34" s="37">
        <f t="shared" si="2"/>
        <v>3865.9300000000017</v>
      </c>
    </row>
    <row r="35" spans="1:26" x14ac:dyDescent="0.25">
      <c r="A35" t="s">
        <v>153</v>
      </c>
      <c r="B35" t="s">
        <v>154</v>
      </c>
      <c r="C35" t="s">
        <v>88</v>
      </c>
      <c r="D35" t="s">
        <v>155</v>
      </c>
      <c r="E35" s="32"/>
      <c r="F35" s="33">
        <v>238.68</v>
      </c>
      <c r="G35" s="4"/>
      <c r="H35" s="4"/>
      <c r="I35" s="4"/>
      <c r="J35" s="33">
        <f>SUM(G35:G35:I35)</f>
        <v>0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>
        <v>238.68</v>
      </c>
      <c r="V35" s="4"/>
      <c r="W35" s="4"/>
      <c r="X35" s="33">
        <f t="shared" si="1"/>
        <v>238.68</v>
      </c>
      <c r="Y35" s="33">
        <v>39.78</v>
      </c>
      <c r="Z35" s="37">
        <f t="shared" si="2"/>
        <v>3627.2500000000018</v>
      </c>
    </row>
    <row r="36" spans="1:26" x14ac:dyDescent="0.25">
      <c r="A36" t="s">
        <v>156</v>
      </c>
      <c r="B36" t="s">
        <v>85</v>
      </c>
      <c r="C36" t="s">
        <v>88</v>
      </c>
      <c r="D36" t="s">
        <v>157</v>
      </c>
      <c r="E36" s="32"/>
      <c r="F36" s="33">
        <v>81.36</v>
      </c>
      <c r="G36" s="4"/>
      <c r="H36" s="4"/>
      <c r="I36" s="4"/>
      <c r="J36" s="33">
        <f>SUM(G36:G36:I36)</f>
        <v>0</v>
      </c>
      <c r="K36" s="4">
        <v>55.36</v>
      </c>
      <c r="L36" s="4">
        <v>26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33">
        <f t="shared" si="1"/>
        <v>81.36</v>
      </c>
      <c r="Y36" s="33"/>
      <c r="Z36" s="37">
        <f t="shared" si="2"/>
        <v>3545.8900000000017</v>
      </c>
    </row>
    <row r="37" spans="1:26" x14ac:dyDescent="0.25">
      <c r="B37" t="s">
        <v>82</v>
      </c>
      <c r="C37" t="s">
        <v>88</v>
      </c>
      <c r="D37" t="s">
        <v>158</v>
      </c>
      <c r="E37" s="32"/>
      <c r="F37" s="33">
        <v>13.8</v>
      </c>
      <c r="G37" s="4"/>
      <c r="H37" s="4"/>
      <c r="I37" s="4"/>
      <c r="J37" s="33">
        <f>SUM(G37:G37:I37)</f>
        <v>0</v>
      </c>
      <c r="K37" s="4">
        <v>13.8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33">
        <f t="shared" si="1"/>
        <v>13.8</v>
      </c>
      <c r="Y37" s="33"/>
      <c r="Z37" s="37">
        <f t="shared" si="2"/>
        <v>3532.0900000000015</v>
      </c>
    </row>
    <row r="38" spans="1:26" x14ac:dyDescent="0.25">
      <c r="A38" t="s">
        <v>159</v>
      </c>
      <c r="B38" t="s">
        <v>160</v>
      </c>
      <c r="C38" t="s">
        <v>88</v>
      </c>
      <c r="D38" t="s">
        <v>161</v>
      </c>
      <c r="E38" s="32"/>
      <c r="F38" s="33">
        <v>168</v>
      </c>
      <c r="G38" s="4"/>
      <c r="H38" s="4"/>
      <c r="I38" s="4"/>
      <c r="J38" s="33">
        <f>SUM(G38:G38:I38)</f>
        <v>0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>
        <v>168</v>
      </c>
      <c r="W38" s="4"/>
      <c r="X38" s="33">
        <f t="shared" si="1"/>
        <v>168</v>
      </c>
      <c r="Y38" s="33">
        <v>28</v>
      </c>
      <c r="Z38" s="37">
        <f t="shared" si="2"/>
        <v>3364.0900000000015</v>
      </c>
    </row>
    <row r="39" spans="1:26" x14ac:dyDescent="0.25">
      <c r="A39" t="s">
        <v>162</v>
      </c>
      <c r="B39" t="s">
        <v>163</v>
      </c>
      <c r="C39" t="s">
        <v>164</v>
      </c>
      <c r="D39" t="s">
        <v>165</v>
      </c>
      <c r="E39" s="32"/>
      <c r="F39" s="33">
        <v>47</v>
      </c>
      <c r="G39" s="4"/>
      <c r="H39" s="4"/>
      <c r="I39" s="4"/>
      <c r="J39" s="33">
        <f>SUM(G39:G39:I39)</f>
        <v>0</v>
      </c>
      <c r="K39" s="4"/>
      <c r="L39" s="4"/>
      <c r="M39" s="4"/>
      <c r="N39" s="4"/>
      <c r="O39" s="4"/>
      <c r="P39" s="4"/>
      <c r="Q39" s="4">
        <v>47</v>
      </c>
      <c r="R39" s="4"/>
      <c r="S39" s="4"/>
      <c r="T39" s="4"/>
      <c r="U39" s="4"/>
      <c r="V39" s="4"/>
      <c r="W39" s="4"/>
      <c r="X39" s="33">
        <f t="shared" si="1"/>
        <v>47</v>
      </c>
      <c r="Y39" s="33"/>
      <c r="Z39" s="37">
        <f t="shared" si="2"/>
        <v>3317.0900000000015</v>
      </c>
    </row>
    <row r="40" spans="1:26" x14ac:dyDescent="0.25">
      <c r="A40" t="s">
        <v>166</v>
      </c>
      <c r="B40" t="s">
        <v>167</v>
      </c>
      <c r="C40" t="s">
        <v>88</v>
      </c>
      <c r="D40" t="s">
        <v>168</v>
      </c>
      <c r="E40" s="32"/>
      <c r="F40" s="33">
        <v>40</v>
      </c>
      <c r="G40" s="4"/>
      <c r="H40" s="4"/>
      <c r="I40" s="4"/>
      <c r="J40" s="33">
        <f>SUM(G40:G40:I40)</f>
        <v>0</v>
      </c>
      <c r="K40" s="4"/>
      <c r="L40" s="4"/>
      <c r="M40" s="4"/>
      <c r="N40" s="4"/>
      <c r="O40" s="4"/>
      <c r="P40" s="4"/>
      <c r="Q40" s="4"/>
      <c r="R40" s="4"/>
      <c r="S40" s="4"/>
      <c r="T40" s="4">
        <v>40</v>
      </c>
      <c r="U40" s="4"/>
      <c r="V40" s="4"/>
      <c r="W40" s="4"/>
      <c r="X40" s="33">
        <f t="shared" si="1"/>
        <v>40</v>
      </c>
      <c r="Y40" s="33"/>
      <c r="Z40" s="37">
        <f t="shared" si="2"/>
        <v>3277.0900000000015</v>
      </c>
    </row>
    <row r="41" spans="1:26" x14ac:dyDescent="0.25">
      <c r="B41" t="s">
        <v>78</v>
      </c>
      <c r="C41" t="s">
        <v>88</v>
      </c>
      <c r="D41" t="s">
        <v>169</v>
      </c>
      <c r="E41" s="32"/>
      <c r="F41" s="33">
        <v>6</v>
      </c>
      <c r="G41" s="4"/>
      <c r="H41" s="4"/>
      <c r="I41" s="4"/>
      <c r="J41" s="33">
        <f>SUM(G41:G41:I41)</f>
        <v>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>
        <v>6</v>
      </c>
      <c r="W41" s="4"/>
      <c r="X41" s="33">
        <f t="shared" si="1"/>
        <v>6</v>
      </c>
      <c r="Y41" s="33">
        <v>1</v>
      </c>
      <c r="Z41" s="37">
        <f t="shared" si="2"/>
        <v>3271.0900000000015</v>
      </c>
    </row>
    <row r="42" spans="1:26" x14ac:dyDescent="0.25">
      <c r="A42" t="s">
        <v>170</v>
      </c>
      <c r="B42" t="s">
        <v>85</v>
      </c>
      <c r="C42" t="s">
        <v>88</v>
      </c>
      <c r="D42" t="s">
        <v>171</v>
      </c>
      <c r="E42" s="32"/>
      <c r="F42" s="33">
        <v>81.36</v>
      </c>
      <c r="G42" s="4"/>
      <c r="H42" s="4"/>
      <c r="I42" s="4"/>
      <c r="J42" s="33">
        <f>SUM(G42:G42:I42)</f>
        <v>0</v>
      </c>
      <c r="K42" s="4">
        <v>55.36</v>
      </c>
      <c r="L42" s="4">
        <v>26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33">
        <f t="shared" si="1"/>
        <v>81.36</v>
      </c>
      <c r="Y42" s="33"/>
      <c r="Z42" s="37">
        <f t="shared" si="2"/>
        <v>3189.7300000000014</v>
      </c>
    </row>
    <row r="43" spans="1:26" x14ac:dyDescent="0.25">
      <c r="B43" t="s">
        <v>82</v>
      </c>
      <c r="C43" t="s">
        <v>88</v>
      </c>
      <c r="D43" t="s">
        <v>172</v>
      </c>
      <c r="E43" s="32"/>
      <c r="F43" s="33">
        <v>13.8</v>
      </c>
      <c r="G43" s="4"/>
      <c r="H43" s="4"/>
      <c r="I43" s="4"/>
      <c r="J43" s="33">
        <f>SUM(G43:G43:I43)</f>
        <v>0</v>
      </c>
      <c r="K43" s="4">
        <v>13.8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33">
        <f t="shared" si="1"/>
        <v>13.8</v>
      </c>
      <c r="Y43" s="33"/>
      <c r="Z43" s="37">
        <f t="shared" si="2"/>
        <v>3175.9300000000012</v>
      </c>
    </row>
    <row r="44" spans="1:26" x14ac:dyDescent="0.25">
      <c r="A44" t="s">
        <v>173</v>
      </c>
      <c r="B44" t="s">
        <v>174</v>
      </c>
      <c r="C44" t="s">
        <v>88</v>
      </c>
      <c r="D44" t="s">
        <v>175</v>
      </c>
      <c r="E44" s="32"/>
      <c r="F44" s="33">
        <v>208.25</v>
      </c>
      <c r="G44" s="4"/>
      <c r="H44" s="4"/>
      <c r="I44" s="4"/>
      <c r="J44" s="33">
        <f>SUM(G44:G44:I44)</f>
        <v>0</v>
      </c>
      <c r="K44" s="4"/>
      <c r="L44" s="4"/>
      <c r="M44" s="4"/>
      <c r="N44" s="4"/>
      <c r="O44" s="4">
        <v>208.25</v>
      </c>
      <c r="P44" s="4"/>
      <c r="Q44" s="4"/>
      <c r="R44" s="4"/>
      <c r="S44" s="4"/>
      <c r="T44" s="4"/>
      <c r="U44" s="4"/>
      <c r="V44" s="4"/>
      <c r="W44" s="4"/>
      <c r="X44" s="33">
        <f t="shared" si="1"/>
        <v>208.25</v>
      </c>
      <c r="Y44" s="33"/>
      <c r="Z44" s="37">
        <f t="shared" si="2"/>
        <v>2967.6800000000012</v>
      </c>
    </row>
    <row r="45" spans="1:26" x14ac:dyDescent="0.25">
      <c r="A45" t="s">
        <v>176</v>
      </c>
      <c r="B45" t="s">
        <v>177</v>
      </c>
      <c r="C45" t="s">
        <v>88</v>
      </c>
      <c r="D45" t="s">
        <v>178</v>
      </c>
      <c r="E45" s="32"/>
      <c r="F45" s="33">
        <v>65</v>
      </c>
      <c r="G45" s="4"/>
      <c r="H45" s="4"/>
      <c r="I45" s="4"/>
      <c r="J45" s="33">
        <f>SUM(G45:G45:I45)</f>
        <v>0</v>
      </c>
      <c r="K45" s="4"/>
      <c r="L45" s="4"/>
      <c r="M45" s="4"/>
      <c r="N45" s="4"/>
      <c r="O45" s="4"/>
      <c r="P45" s="4"/>
      <c r="Q45" s="4">
        <v>65</v>
      </c>
      <c r="R45" s="4"/>
      <c r="S45" s="4"/>
      <c r="T45" s="4"/>
      <c r="U45" s="4"/>
      <c r="V45" s="4"/>
      <c r="W45" s="4"/>
      <c r="X45" s="33">
        <f>SUM(K45:V45)</f>
        <v>65</v>
      </c>
      <c r="Y45" s="33">
        <v>10.83</v>
      </c>
      <c r="Z45" s="37">
        <f>Z44+J45-X45</f>
        <v>2902.6800000000012</v>
      </c>
    </row>
    <row r="46" spans="1:26" x14ac:dyDescent="0.25">
      <c r="A46" t="s">
        <v>182</v>
      </c>
      <c r="B46" t="s">
        <v>85</v>
      </c>
      <c r="C46" t="s">
        <v>88</v>
      </c>
      <c r="D46" t="s">
        <v>179</v>
      </c>
      <c r="E46" s="32"/>
      <c r="F46" s="33">
        <v>11</v>
      </c>
      <c r="G46" s="4"/>
      <c r="H46" s="4"/>
      <c r="I46" s="4"/>
      <c r="J46" s="33">
        <f>SUM(G46:G46:I46)</f>
        <v>0</v>
      </c>
      <c r="K46" s="4"/>
      <c r="L46" s="4"/>
      <c r="M46" s="4">
        <v>11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33">
        <f>SUM(K46:V46)</f>
        <v>11</v>
      </c>
      <c r="Y46" s="33">
        <v>1.84</v>
      </c>
      <c r="Z46" s="37">
        <f t="shared" ref="Z46:Z54" si="3">Z45+J46-X46</f>
        <v>2891.6800000000012</v>
      </c>
    </row>
    <row r="47" spans="1:26" x14ac:dyDescent="0.25">
      <c r="B47" t="s">
        <v>85</v>
      </c>
      <c r="C47" t="s">
        <v>88</v>
      </c>
      <c r="D47" t="s">
        <v>180</v>
      </c>
      <c r="E47" s="32"/>
      <c r="F47" s="33">
        <v>81.36</v>
      </c>
      <c r="G47" s="4"/>
      <c r="H47" s="4"/>
      <c r="I47" s="4"/>
      <c r="J47" s="33">
        <f>SUM(G47:G47:I47)</f>
        <v>0</v>
      </c>
      <c r="K47" s="4">
        <v>55.36</v>
      </c>
      <c r="L47" s="4">
        <v>26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33">
        <f t="shared" si="1"/>
        <v>81.36</v>
      </c>
      <c r="Y47" s="33"/>
      <c r="Z47" s="37">
        <f t="shared" si="3"/>
        <v>2810.3200000000011</v>
      </c>
    </row>
    <row r="48" spans="1:26" x14ac:dyDescent="0.25">
      <c r="B48" t="s">
        <v>82</v>
      </c>
      <c r="C48" t="s">
        <v>88</v>
      </c>
      <c r="D48" t="s">
        <v>181</v>
      </c>
      <c r="E48" s="32"/>
      <c r="F48" s="33">
        <v>13.8</v>
      </c>
      <c r="G48" s="4"/>
      <c r="H48" s="4"/>
      <c r="I48" s="4"/>
      <c r="J48" s="33">
        <f>SUM(G48:G48:I48)</f>
        <v>0</v>
      </c>
      <c r="K48" s="4">
        <v>13.8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33">
        <f t="shared" si="1"/>
        <v>13.8</v>
      </c>
      <c r="Y48" s="33"/>
      <c r="Z48" s="37">
        <f t="shared" si="3"/>
        <v>2796.5200000000009</v>
      </c>
    </row>
    <row r="49" spans="1:26" x14ac:dyDescent="0.25">
      <c r="A49" t="s">
        <v>183</v>
      </c>
      <c r="B49" t="s">
        <v>184</v>
      </c>
      <c r="C49" t="s">
        <v>88</v>
      </c>
      <c r="D49" t="s">
        <v>185</v>
      </c>
      <c r="E49" s="32"/>
      <c r="F49" s="33">
        <v>598.79999999999995</v>
      </c>
      <c r="G49" s="4"/>
      <c r="H49" s="4"/>
      <c r="I49" s="4"/>
      <c r="J49" s="33">
        <f>SUM(G49:G49:I49)</f>
        <v>0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>
        <v>598.79999999999995</v>
      </c>
      <c r="V49" s="4"/>
      <c r="W49" s="4"/>
      <c r="X49" s="33">
        <f t="shared" si="1"/>
        <v>598.79999999999995</v>
      </c>
      <c r="Y49" s="33">
        <v>99.8</v>
      </c>
      <c r="Z49" s="37">
        <f t="shared" si="3"/>
        <v>2197.7200000000012</v>
      </c>
    </row>
    <row r="50" spans="1:26" x14ac:dyDescent="0.25">
      <c r="A50" t="s">
        <v>183</v>
      </c>
      <c r="B50" t="s">
        <v>177</v>
      </c>
      <c r="C50" t="s">
        <v>88</v>
      </c>
      <c r="D50" t="s">
        <v>188</v>
      </c>
      <c r="E50" s="32"/>
      <c r="F50" s="33">
        <v>88</v>
      </c>
      <c r="G50" s="4"/>
      <c r="H50" s="4"/>
      <c r="I50" s="4"/>
      <c r="J50" s="33">
        <f>SUM(G50:G50:I50)</f>
        <v>0</v>
      </c>
      <c r="K50" s="4"/>
      <c r="L50" s="4"/>
      <c r="M50" s="4"/>
      <c r="N50" s="4"/>
      <c r="O50" s="4"/>
      <c r="P50" s="4"/>
      <c r="Q50" s="4">
        <v>88</v>
      </c>
      <c r="R50" s="4"/>
      <c r="S50" s="4"/>
      <c r="T50" s="4"/>
      <c r="U50" s="4"/>
      <c r="V50" s="4"/>
      <c r="W50" s="4"/>
      <c r="X50" s="33">
        <f t="shared" si="1"/>
        <v>88</v>
      </c>
      <c r="Y50" s="33">
        <v>14.67</v>
      </c>
      <c r="Z50" s="37">
        <f t="shared" si="3"/>
        <v>2109.7200000000012</v>
      </c>
    </row>
    <row r="51" spans="1:26" x14ac:dyDescent="0.25">
      <c r="A51" t="s">
        <v>186</v>
      </c>
      <c r="B51" t="s">
        <v>85</v>
      </c>
      <c r="C51" t="s">
        <v>88</v>
      </c>
      <c r="D51" t="s">
        <v>189</v>
      </c>
      <c r="E51" s="32"/>
      <c r="F51" s="33">
        <v>81.36</v>
      </c>
      <c r="G51" s="4"/>
      <c r="H51" s="4"/>
      <c r="I51" s="4"/>
      <c r="J51" s="33">
        <f>SUM(G51:G51:I51)</f>
        <v>0</v>
      </c>
      <c r="K51" s="4">
        <v>55.36</v>
      </c>
      <c r="L51" s="4">
        <v>26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33">
        <f t="shared" si="1"/>
        <v>81.36</v>
      </c>
      <c r="Y51" s="33"/>
      <c r="Z51" s="37">
        <f t="shared" si="3"/>
        <v>2028.3600000000013</v>
      </c>
    </row>
    <row r="52" spans="1:26" x14ac:dyDescent="0.25">
      <c r="A52" t="s">
        <v>187</v>
      </c>
      <c r="B52" t="s">
        <v>82</v>
      </c>
      <c r="C52" t="s">
        <v>88</v>
      </c>
      <c r="D52" t="s">
        <v>190</v>
      </c>
      <c r="E52" s="32"/>
      <c r="F52" s="33">
        <v>13.8</v>
      </c>
      <c r="G52" s="4"/>
      <c r="H52" s="4"/>
      <c r="I52" s="4"/>
      <c r="J52" s="33">
        <f>SUM(G52:G52:I52)</f>
        <v>0</v>
      </c>
      <c r="K52" s="4">
        <v>13.8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33">
        <f t="shared" si="1"/>
        <v>13.8</v>
      </c>
      <c r="Y52" s="33"/>
      <c r="Z52" s="37">
        <f t="shared" si="3"/>
        <v>2014.5600000000013</v>
      </c>
    </row>
    <row r="53" spans="1:26" x14ac:dyDescent="0.25">
      <c r="A53" t="s">
        <v>191</v>
      </c>
      <c r="B53" t="s">
        <v>85</v>
      </c>
      <c r="C53" t="s">
        <v>88</v>
      </c>
      <c r="D53" t="s">
        <v>192</v>
      </c>
      <c r="E53" s="32"/>
      <c r="F53" s="33">
        <v>81.36</v>
      </c>
      <c r="G53" s="4"/>
      <c r="H53" s="4"/>
      <c r="I53" s="4"/>
      <c r="J53" s="33">
        <f>SUM(G53:G53:I53)</f>
        <v>0</v>
      </c>
      <c r="K53" s="4">
        <v>55.36</v>
      </c>
      <c r="L53" s="4">
        <v>26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33">
        <f t="shared" si="1"/>
        <v>81.36</v>
      </c>
      <c r="Y53" s="33"/>
      <c r="Z53" s="37">
        <f t="shared" si="3"/>
        <v>1933.2000000000014</v>
      </c>
    </row>
    <row r="54" spans="1:26" x14ac:dyDescent="0.25">
      <c r="B54" t="s">
        <v>82</v>
      </c>
      <c r="C54" t="s">
        <v>88</v>
      </c>
      <c r="D54" t="s">
        <v>193</v>
      </c>
      <c r="E54" s="32"/>
      <c r="F54" s="33">
        <v>13.8</v>
      </c>
      <c r="G54" s="4"/>
      <c r="H54" s="4"/>
      <c r="I54" s="4"/>
      <c r="J54" s="33">
        <f>SUM(G54:G54:I54)</f>
        <v>0</v>
      </c>
      <c r="K54" s="4">
        <v>13.8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33">
        <f t="shared" si="1"/>
        <v>13.8</v>
      </c>
      <c r="Y54" s="33"/>
      <c r="Z54" s="55">
        <f t="shared" si="3"/>
        <v>1919.4000000000015</v>
      </c>
    </row>
    <row r="55" spans="1:26" x14ac:dyDescent="0.25">
      <c r="E55" s="32"/>
      <c r="F55" s="33"/>
      <c r="G55" s="4"/>
      <c r="H55" s="4"/>
      <c r="I55" s="4"/>
      <c r="J55" s="33">
        <f>SUM(G55:G55:I55)</f>
        <v>0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33">
        <f t="shared" si="1"/>
        <v>0</v>
      </c>
      <c r="Y55" s="33"/>
      <c r="Z55" s="54"/>
    </row>
    <row r="56" spans="1:26" x14ac:dyDescent="0.25">
      <c r="E56" s="32"/>
      <c r="F56" s="33"/>
      <c r="G56" s="4"/>
      <c r="H56" s="4"/>
      <c r="I56" s="4"/>
      <c r="J56" s="33">
        <f>SUM(G56:G56:I56)</f>
        <v>0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33">
        <f t="shared" si="1"/>
        <v>0</v>
      </c>
      <c r="Y56" s="33"/>
      <c r="Z56" s="37"/>
    </row>
    <row r="57" spans="1:26" x14ac:dyDescent="0.25">
      <c r="E57" s="32"/>
      <c r="F57" s="33"/>
      <c r="G57" s="4"/>
      <c r="H57" s="4"/>
      <c r="I57" s="4"/>
      <c r="J57" s="33">
        <f>SUM(G57:G57:I57)</f>
        <v>0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33">
        <f t="shared" si="1"/>
        <v>0</v>
      </c>
      <c r="Y57" s="33"/>
      <c r="Z57" s="37"/>
    </row>
    <row r="58" spans="1:26" x14ac:dyDescent="0.25">
      <c r="E58" s="32"/>
      <c r="F58" s="33"/>
      <c r="G58" s="4"/>
      <c r="H58" s="4"/>
      <c r="I58" s="4"/>
      <c r="J58" s="33">
        <f>SUM(G58:G58:I58)</f>
        <v>0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33">
        <f t="shared" si="1"/>
        <v>0</v>
      </c>
      <c r="Y58" s="33"/>
      <c r="Z58" s="37"/>
    </row>
    <row r="59" spans="1:26" x14ac:dyDescent="0.25">
      <c r="E59" s="32"/>
      <c r="F59" s="33"/>
      <c r="G59" s="4"/>
      <c r="H59" s="4"/>
      <c r="I59" s="4"/>
      <c r="J59" s="33">
        <f>SUM(G59:G59:I59)</f>
        <v>0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33">
        <f t="shared" si="1"/>
        <v>0</v>
      </c>
      <c r="Y59" s="33"/>
      <c r="Z59" s="37"/>
    </row>
    <row r="60" spans="1:26" x14ac:dyDescent="0.25">
      <c r="E60" s="32"/>
      <c r="F60" s="33"/>
      <c r="G60" s="4"/>
      <c r="H60" s="4"/>
      <c r="I60" s="4"/>
      <c r="J60" s="33">
        <f>SUM(G60:G60:I60)</f>
        <v>0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33">
        <f t="shared" si="1"/>
        <v>0</v>
      </c>
      <c r="Y60" s="33"/>
      <c r="Z60" s="37"/>
    </row>
    <row r="61" spans="1:26" x14ac:dyDescent="0.25">
      <c r="C61" s="3" t="s">
        <v>11</v>
      </c>
      <c r="E61" s="31">
        <f>SUM(G61:I61)</f>
        <v>4305.16</v>
      </c>
      <c r="F61" s="39">
        <f>SUM(F5:F60)</f>
        <v>5505.05</v>
      </c>
      <c r="G61" s="31">
        <f>SUM(G5:G50)</f>
        <v>3500</v>
      </c>
      <c r="H61" s="31">
        <f>SUM(H5:H50)</f>
        <v>659.48</v>
      </c>
      <c r="I61" s="31">
        <f>SUM(I5:I50)</f>
        <v>145.68</v>
      </c>
      <c r="J61" s="52">
        <f t="shared" ref="J61:Y61" si="4">SUM(J5:J60)</f>
        <v>4305.16</v>
      </c>
      <c r="K61" s="17">
        <f t="shared" si="4"/>
        <v>829.91999999999973</v>
      </c>
      <c r="L61" s="17">
        <f t="shared" si="4"/>
        <v>312</v>
      </c>
      <c r="M61" s="17">
        <f t="shared" si="4"/>
        <v>103</v>
      </c>
      <c r="N61" s="17">
        <f t="shared" si="4"/>
        <v>586</v>
      </c>
      <c r="O61" s="17">
        <f t="shared" si="4"/>
        <v>208.25</v>
      </c>
      <c r="P61" s="17">
        <f t="shared" si="4"/>
        <v>180</v>
      </c>
      <c r="Q61" s="17">
        <f t="shared" si="4"/>
        <v>389</v>
      </c>
      <c r="R61" s="17">
        <f t="shared" si="4"/>
        <v>0</v>
      </c>
      <c r="S61" s="17">
        <f t="shared" si="4"/>
        <v>326.60000000000002</v>
      </c>
      <c r="T61" s="17">
        <f t="shared" si="4"/>
        <v>40</v>
      </c>
      <c r="U61" s="17">
        <f t="shared" si="4"/>
        <v>2356.2799999999997</v>
      </c>
      <c r="V61" s="17">
        <f t="shared" si="4"/>
        <v>174</v>
      </c>
      <c r="W61" s="17">
        <f t="shared" si="4"/>
        <v>0</v>
      </c>
      <c r="X61" s="17">
        <f t="shared" si="4"/>
        <v>5505.05</v>
      </c>
      <c r="Y61" s="39">
        <f t="shared" si="4"/>
        <v>503.15</v>
      </c>
      <c r="Z61" s="30"/>
    </row>
    <row r="62" spans="1:26" x14ac:dyDescent="0.25">
      <c r="E62" s="29"/>
      <c r="F62" s="30"/>
      <c r="J62" s="30"/>
      <c r="Y62" s="30"/>
      <c r="Z62" s="30"/>
    </row>
    <row r="63" spans="1:26" x14ac:dyDescent="0.25">
      <c r="C63" s="3" t="s">
        <v>90</v>
      </c>
      <c r="E63" s="32">
        <f>SUM(G63:I63)</f>
        <v>0</v>
      </c>
      <c r="F63" s="33">
        <f>Budget!H21</f>
        <v>0</v>
      </c>
      <c r="G63" s="4">
        <f>Budget!H33</f>
        <v>0</v>
      </c>
      <c r="H63" s="4">
        <f>Budget!H26</f>
        <v>0</v>
      </c>
      <c r="I63" s="4">
        <f>Budget!H24</f>
        <v>0</v>
      </c>
      <c r="J63" s="33"/>
      <c r="K63" s="4">
        <f>Budget!H7</f>
        <v>805</v>
      </c>
      <c r="L63" s="4">
        <f>Budget!H8</f>
        <v>312</v>
      </c>
      <c r="M63" s="4">
        <f>Budget!H12</f>
        <v>50</v>
      </c>
      <c r="N63" s="4">
        <f>Budget!H13</f>
        <v>450</v>
      </c>
      <c r="O63" s="4">
        <f>Budget!H14</f>
        <v>210</v>
      </c>
      <c r="P63" s="4">
        <f>Budget!H11</f>
        <v>180</v>
      </c>
      <c r="Q63" s="4">
        <f>Budget!H17</f>
        <v>235</v>
      </c>
      <c r="R63" s="4">
        <f>Budget!H20</f>
        <v>3542</v>
      </c>
      <c r="S63" s="4">
        <f>Budget!H16</f>
        <v>600</v>
      </c>
      <c r="T63" s="4">
        <f>Budget!H18</f>
        <v>250</v>
      </c>
      <c r="U63" s="4">
        <f>Budget!H15</f>
        <v>200</v>
      </c>
      <c r="V63" s="4">
        <f>Budget!H9</f>
        <v>100</v>
      </c>
      <c r="W63" s="4"/>
      <c r="X63" s="42"/>
      <c r="Y63" s="44"/>
      <c r="Z63" s="30"/>
    </row>
    <row r="64" spans="1:26" x14ac:dyDescent="0.25">
      <c r="E64" s="29"/>
      <c r="F64" s="30"/>
      <c r="J64" s="48"/>
      <c r="X64" s="46" t="s">
        <v>71</v>
      </c>
      <c r="Y64" s="47" t="s">
        <v>71</v>
      </c>
      <c r="Z64" s="30"/>
    </row>
    <row r="65" spans="3:26" ht="15.75" thickBot="1" x14ac:dyDescent="0.3">
      <c r="C65" s="3" t="s">
        <v>37</v>
      </c>
      <c r="E65" s="35">
        <f>E63-E61</f>
        <v>-4305.16</v>
      </c>
      <c r="F65" s="35">
        <f>F63-F61</f>
        <v>-5505.05</v>
      </c>
      <c r="G65" s="35">
        <f t="shared" ref="G65:V65" si="5">G63-G61</f>
        <v>-3500</v>
      </c>
      <c r="H65" s="35">
        <f t="shared" si="5"/>
        <v>-659.48</v>
      </c>
      <c r="I65" s="35">
        <f t="shared" si="5"/>
        <v>-145.68</v>
      </c>
      <c r="J65" s="35">
        <f t="shared" si="5"/>
        <v>-4305.16</v>
      </c>
      <c r="K65" s="35">
        <f t="shared" si="5"/>
        <v>-24.919999999999732</v>
      </c>
      <c r="L65" s="35">
        <f t="shared" si="5"/>
        <v>0</v>
      </c>
      <c r="M65" s="35">
        <f t="shared" si="5"/>
        <v>-53</v>
      </c>
      <c r="N65" s="35">
        <f t="shared" si="5"/>
        <v>-136</v>
      </c>
      <c r="O65" s="35">
        <f t="shared" si="5"/>
        <v>1.75</v>
      </c>
      <c r="P65" s="35">
        <f t="shared" si="5"/>
        <v>0</v>
      </c>
      <c r="Q65" s="35">
        <f t="shared" si="5"/>
        <v>-154</v>
      </c>
      <c r="R65" s="35">
        <f t="shared" si="5"/>
        <v>3542</v>
      </c>
      <c r="S65" s="35">
        <f t="shared" si="5"/>
        <v>273.39999999999998</v>
      </c>
      <c r="T65" s="35">
        <f t="shared" si="5"/>
        <v>210</v>
      </c>
      <c r="U65" s="35">
        <f t="shared" si="5"/>
        <v>-2156.2799999999997</v>
      </c>
      <c r="V65" s="35">
        <f t="shared" si="5"/>
        <v>-74</v>
      </c>
      <c r="W65" s="53"/>
      <c r="X65" s="43"/>
      <c r="Y65" s="45"/>
      <c r="Z65" s="40"/>
    </row>
    <row r="66" spans="3:26" ht="15.75" thickTop="1" x14ac:dyDescent="0.25"/>
    <row r="68" spans="3:26" x14ac:dyDescent="0.25">
      <c r="C68" s="3" t="s">
        <v>66</v>
      </c>
      <c r="E68" s="4">
        <f>E61-SUM(G61:I61)</f>
        <v>0</v>
      </c>
    </row>
    <row r="69" spans="3:26" x14ac:dyDescent="0.25">
      <c r="C69" s="3" t="s">
        <v>65</v>
      </c>
      <c r="E69" s="4">
        <f>F61-SUM(K61:V61)</f>
        <v>0</v>
      </c>
    </row>
  </sheetData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topLeftCell="A16" workbookViewId="0">
      <selection activeCell="C33" sqref="C33"/>
    </sheetView>
  </sheetViews>
  <sheetFormatPr defaultRowHeight="15" x14ac:dyDescent="0.25"/>
  <sheetData>
    <row r="1" spans="3:14" ht="21" x14ac:dyDescent="0.35">
      <c r="C1" s="38" t="s">
        <v>40</v>
      </c>
    </row>
    <row r="2" spans="3:14" ht="21" x14ac:dyDescent="0.35">
      <c r="C2" s="38" t="s">
        <v>101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41</v>
      </c>
      <c r="H7">
        <v>805</v>
      </c>
    </row>
    <row r="8" spans="3:14" x14ac:dyDescent="0.25">
      <c r="C8" t="s">
        <v>89</v>
      </c>
      <c r="H8">
        <v>312</v>
      </c>
    </row>
    <row r="9" spans="3:14" x14ac:dyDescent="0.25">
      <c r="C9" t="s">
        <v>24</v>
      </c>
      <c r="H9">
        <v>100</v>
      </c>
    </row>
    <row r="10" spans="3:14" x14ac:dyDescent="0.25">
      <c r="C10" t="s">
        <v>42</v>
      </c>
      <c r="H10">
        <v>150</v>
      </c>
    </row>
    <row r="11" spans="3:14" x14ac:dyDescent="0.25">
      <c r="C11" t="s">
        <v>43</v>
      </c>
      <c r="H11">
        <v>180</v>
      </c>
    </row>
    <row r="12" spans="3:14" x14ac:dyDescent="0.25">
      <c r="C12" t="s">
        <v>44</v>
      </c>
      <c r="H12">
        <v>50</v>
      </c>
    </row>
    <row r="13" spans="3:14" x14ac:dyDescent="0.25">
      <c r="C13" t="s">
        <v>45</v>
      </c>
      <c r="H13">
        <v>450</v>
      </c>
    </row>
    <row r="14" spans="3:14" x14ac:dyDescent="0.25">
      <c r="C14" t="s">
        <v>46</v>
      </c>
      <c r="H14">
        <v>210</v>
      </c>
    </row>
    <row r="15" spans="3:14" x14ac:dyDescent="0.25">
      <c r="C15" t="s">
        <v>47</v>
      </c>
      <c r="H15">
        <v>200</v>
      </c>
    </row>
    <row r="16" spans="3:14" x14ac:dyDescent="0.25">
      <c r="C16" t="s">
        <v>86</v>
      </c>
      <c r="H16">
        <v>600</v>
      </c>
    </row>
    <row r="17" spans="3:8" x14ac:dyDescent="0.25">
      <c r="C17" t="s">
        <v>76</v>
      </c>
      <c r="H17">
        <v>235</v>
      </c>
    </row>
    <row r="18" spans="3:8" x14ac:dyDescent="0.25">
      <c r="C18" t="s">
        <v>30</v>
      </c>
      <c r="H18">
        <v>250</v>
      </c>
    </row>
    <row r="20" spans="3:8" x14ac:dyDescent="0.25">
      <c r="C20" t="s">
        <v>36</v>
      </c>
      <c r="H20">
        <f>SUM(H7:H19)</f>
        <v>3542</v>
      </c>
    </row>
    <row r="21" spans="3:8" ht="21" x14ac:dyDescent="0.35">
      <c r="C21" s="38" t="s">
        <v>17</v>
      </c>
    </row>
    <row r="23" spans="3:8" x14ac:dyDescent="0.25">
      <c r="C23" t="s">
        <v>48</v>
      </c>
    </row>
    <row r="24" spans="3:8" x14ac:dyDescent="0.25">
      <c r="C24" t="s">
        <v>49</v>
      </c>
    </row>
    <row r="25" spans="3:8" ht="15.75" thickBot="1" x14ac:dyDescent="0.3"/>
    <row r="26" spans="3:8" ht="15.75" thickBot="1" x14ac:dyDescent="0.3">
      <c r="C26" t="s">
        <v>36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50</v>
      </c>
      <c r="H29" s="5">
        <f>H20-H26</f>
        <v>3542</v>
      </c>
    </row>
    <row r="31" spans="3:8" ht="15.75" thickBot="1" x14ac:dyDescent="0.3"/>
    <row r="32" spans="3:8" ht="19.5" thickBot="1" x14ac:dyDescent="0.35">
      <c r="C32" s="1" t="s">
        <v>102</v>
      </c>
      <c r="H32" s="5">
        <v>3500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North and South Cliffe Parish Council</cp:lastModifiedBy>
  <cp:revision/>
  <cp:lastPrinted>2025-09-09T08:30:10Z</cp:lastPrinted>
  <dcterms:created xsi:type="dcterms:W3CDTF">2011-06-26T08:01:14Z</dcterms:created>
  <dcterms:modified xsi:type="dcterms:W3CDTF">2026-04-18T14:57:27Z</dcterms:modified>
  <cp:category/>
  <cp:contentStatus/>
</cp:coreProperties>
</file>