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rish\Dropbox\Finance\Monthly Spread Sheets\2018\"/>
    </mc:Choice>
  </mc:AlternateContent>
  <xr:revisionPtr revIDLastSave="0" documentId="13_ncr:1_{9DDAE48D-0BFD-4889-8D9D-8A4520A805BD}" xr6:coauthVersionLast="40" xr6:coauthVersionMax="40" xr10:uidLastSave="{00000000-0000-0000-0000-000000000000}"/>
  <bookViews>
    <workbookView xWindow="0" yWindow="0" windowWidth="20490" windowHeight="7530" tabRatio="459" firstSheet="1" activeTab="1" xr2:uid="{00000000-000D-0000-FFFF-FFFF00000000}"/>
  </bookViews>
  <sheets>
    <sheet name="Full Reconciliation" sheetId="9" r:id="rId1"/>
    <sheet name="Budget Comparison" sheetId="3" r:id="rId2"/>
    <sheet name="Receipts" sheetId="5" r:id="rId3"/>
    <sheet name="Payments" sheetId="1" r:id="rId4"/>
    <sheet name="Budget" sheetId="13" r:id="rId5"/>
    <sheet name="Sheet1" sheetId="14" r:id="rId6"/>
  </sheets>
  <definedNames>
    <definedName name="_xlnm.Print_Area" localSheetId="1">'Budget Comparison'!$A$1:$J$36</definedName>
    <definedName name="_xlnm.Print_Area" localSheetId="3">Payments!$A$2:$V$24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22" i="1" l="1"/>
  <c r="L22" i="1"/>
  <c r="M22" i="1"/>
  <c r="N22" i="1"/>
  <c r="O22" i="1"/>
  <c r="P22" i="1"/>
  <c r="Q22" i="1"/>
  <c r="R22" i="1"/>
  <c r="S22" i="1"/>
  <c r="T22" i="1"/>
  <c r="U22" i="1"/>
  <c r="V22" i="1"/>
  <c r="H28" i="3" l="1"/>
  <c r="D28" i="3" s="1"/>
  <c r="H27" i="3"/>
  <c r="D27" i="3" s="1"/>
  <c r="H26" i="3"/>
  <c r="D26" i="3" s="1"/>
  <c r="H25" i="3"/>
  <c r="D25" i="3" s="1"/>
  <c r="H24" i="3"/>
  <c r="D24" i="3" s="1"/>
  <c r="H23" i="3"/>
  <c r="D23" i="3" s="1"/>
  <c r="H22" i="1"/>
  <c r="H22" i="3" s="1"/>
  <c r="D22" i="3" s="1"/>
  <c r="H21" i="3"/>
  <c r="D21" i="3" s="1"/>
  <c r="H20" i="3"/>
  <c r="D20" i="3" s="1"/>
  <c r="K20" i="1"/>
  <c r="H19" i="3" s="1"/>
  <c r="D19" i="3" s="1"/>
  <c r="J20" i="1"/>
  <c r="H18" i="3" s="1"/>
  <c r="D18" i="3" s="1"/>
  <c r="I20" i="1"/>
  <c r="H17" i="3" s="1"/>
  <c r="D17" i="3" s="1"/>
  <c r="G20" i="1"/>
  <c r="H16" i="3" s="1"/>
  <c r="D16" i="3" s="1"/>
  <c r="F22" i="1"/>
  <c r="H15" i="3" s="1"/>
  <c r="D15" i="3" s="1"/>
  <c r="H7" i="3"/>
  <c r="H23" i="13"/>
  <c r="J22" i="1"/>
  <c r="I22" i="1"/>
  <c r="G22" i="1"/>
  <c r="E15" i="5"/>
  <c r="H29" i="13"/>
  <c r="H8" i="3" s="1"/>
  <c r="H20" i="1"/>
  <c r="B22" i="3" s="1"/>
  <c r="S20" i="1"/>
  <c r="S24" i="1" s="1"/>
  <c r="F20" i="1"/>
  <c r="B15" i="3" s="1"/>
  <c r="L20" i="1"/>
  <c r="L24" i="1" s="1"/>
  <c r="M20" i="1"/>
  <c r="B21" i="3" s="1"/>
  <c r="N20" i="1"/>
  <c r="B23" i="3" s="1"/>
  <c r="O20" i="1"/>
  <c r="O24" i="1" s="1"/>
  <c r="P20" i="1"/>
  <c r="B25" i="3" s="1"/>
  <c r="Q20" i="1"/>
  <c r="B26" i="3" s="1"/>
  <c r="R20" i="1"/>
  <c r="R24" i="1" s="1"/>
  <c r="T20" i="1"/>
  <c r="T24" i="1" s="1"/>
  <c r="V20" i="1"/>
  <c r="V24" i="1" s="1"/>
  <c r="E20" i="1"/>
  <c r="B18" i="9" s="1"/>
  <c r="E13" i="5"/>
  <c r="B7" i="3" s="1"/>
  <c r="F13" i="5"/>
  <c r="F17" i="5" s="1"/>
  <c r="G13" i="5"/>
  <c r="G17" i="5" s="1"/>
  <c r="H13" i="5"/>
  <c r="H17" i="5" s="1"/>
  <c r="D13" i="5"/>
  <c r="B17" i="9" s="1"/>
  <c r="B28" i="3"/>
  <c r="B18" i="3"/>
  <c r="H12" i="3" l="1"/>
  <c r="H31" i="3" s="1"/>
  <c r="H35" i="3" s="1"/>
  <c r="B8" i="3"/>
  <c r="J24" i="1"/>
  <c r="D17" i="5"/>
  <c r="G24" i="1"/>
  <c r="B16" i="3"/>
  <c r="F16" i="3" s="1"/>
  <c r="B20" i="3"/>
  <c r="F20" i="3" s="1"/>
  <c r="B24" i="3"/>
  <c r="F24" i="3" s="1"/>
  <c r="B27" i="3"/>
  <c r="F27" i="3" s="1"/>
  <c r="F28" i="3"/>
  <c r="F25" i="3"/>
  <c r="M24" i="1"/>
  <c r="F26" i="3"/>
  <c r="I24" i="1"/>
  <c r="B17" i="3"/>
  <c r="F17" i="3" s="1"/>
  <c r="F18" i="3"/>
  <c r="N24" i="1"/>
  <c r="Q24" i="1"/>
  <c r="P24" i="1"/>
  <c r="E22" i="1"/>
  <c r="E24" i="1" s="1"/>
  <c r="F15" i="3"/>
  <c r="F21" i="3"/>
  <c r="F22" i="3"/>
  <c r="F23" i="3"/>
  <c r="B9" i="3"/>
  <c r="C19" i="9"/>
  <c r="F24" i="1"/>
  <c r="E27" i="1"/>
  <c r="D12" i="3"/>
  <c r="D31" i="3" s="1"/>
  <c r="D20" i="5"/>
  <c r="E17" i="5"/>
  <c r="C10" i="9"/>
  <c r="K24" i="1"/>
  <c r="B19" i="3"/>
  <c r="B12" i="3" l="1"/>
  <c r="F12" i="3" s="1"/>
  <c r="F19" i="3"/>
  <c r="B29" i="3"/>
  <c r="F29" i="3" l="1"/>
  <c r="B38" i="3"/>
  <c r="B31" i="3"/>
  <c r="F31" i="3" l="1"/>
  <c r="B35" i="3"/>
</calcChain>
</file>

<file path=xl/sharedStrings.xml><?xml version="1.0" encoding="utf-8"?>
<sst xmlns="http://schemas.openxmlformats.org/spreadsheetml/2006/main" count="171" uniqueCount="125">
  <si>
    <t>NORTH &amp; SOUTH CLIFFE PARISH COUNCIL</t>
  </si>
  <si>
    <t>£</t>
  </si>
  <si>
    <t xml:space="preserve">Current Account  </t>
  </si>
  <si>
    <t>Plus outstanding receipts</t>
  </si>
  <si>
    <r>
      <rPr>
        <u/>
        <sz val="12"/>
        <rFont val="Calibri"/>
        <family val="2"/>
        <scheme val="minor"/>
      </rPr>
      <t>Less</t>
    </r>
    <r>
      <rPr>
        <sz val="12"/>
        <rFont val="Calibri"/>
        <family val="2"/>
        <scheme val="minor"/>
      </rPr>
      <t xml:space="preserve"> unpresented cheques / payments </t>
    </r>
  </si>
  <si>
    <t>Bank Control Accounts</t>
  </si>
  <si>
    <t>Cash Book:</t>
  </si>
  <si>
    <r>
      <rPr>
        <u/>
        <sz val="12"/>
        <color theme="1"/>
        <rFont val="Calibri"/>
        <family val="2"/>
        <scheme val="minor"/>
      </rPr>
      <t>Plus</t>
    </r>
    <r>
      <rPr>
        <sz val="12"/>
        <color theme="1"/>
        <rFont val="Calibri"/>
        <family val="2"/>
        <scheme val="minor"/>
      </rPr>
      <t xml:space="preserve"> Receipts </t>
    </r>
  </si>
  <si>
    <r>
      <rPr>
        <u/>
        <sz val="12"/>
        <color theme="1"/>
        <rFont val="Calibri"/>
        <family val="2"/>
        <scheme val="minor"/>
      </rPr>
      <t>Less</t>
    </r>
    <r>
      <rPr>
        <sz val="12"/>
        <color theme="1"/>
        <rFont val="Calibri"/>
        <family val="2"/>
        <scheme val="minor"/>
      </rPr>
      <t xml:space="preserve"> Payments </t>
    </r>
  </si>
  <si>
    <t xml:space="preserve">                      Closing Balance per Cash Book </t>
  </si>
  <si>
    <t xml:space="preserve">Income and Expenditure account </t>
  </si>
  <si>
    <t>Actual</t>
  </si>
  <si>
    <t>Vs YTD</t>
  </si>
  <si>
    <t>Annual</t>
  </si>
  <si>
    <t xml:space="preserve"> </t>
  </si>
  <si>
    <t>Budget</t>
  </si>
  <si>
    <t>(Pro Rata)</t>
  </si>
  <si>
    <t>Income</t>
  </si>
  <si>
    <t>Precept</t>
  </si>
  <si>
    <t>Other Receipts ( Including VAT)</t>
  </si>
  <si>
    <t>Grant</t>
  </si>
  <si>
    <t>Total Income</t>
  </si>
  <si>
    <t>Expenditure</t>
  </si>
  <si>
    <t>Clerks Salary  (including PAYE)</t>
  </si>
  <si>
    <t>Clerks Expenses</t>
  </si>
  <si>
    <t>Training</t>
  </si>
  <si>
    <t>Legal and Professional fees</t>
  </si>
  <si>
    <t xml:space="preserve">Maintenance Costs </t>
  </si>
  <si>
    <t>Audit Fees</t>
  </si>
  <si>
    <t>Insurance</t>
  </si>
  <si>
    <t>Village Hall room hire</t>
  </si>
  <si>
    <t>Stationary and Office Expenses</t>
  </si>
  <si>
    <t>Subscriptions</t>
  </si>
  <si>
    <t>Web site costs</t>
  </si>
  <si>
    <t>Electricity for Street Lights</t>
  </si>
  <si>
    <t>Capital expenditure</t>
  </si>
  <si>
    <t>Section 137</t>
  </si>
  <si>
    <t>Net Income Less Expenses</t>
  </si>
  <si>
    <t>Opening Bank Balance</t>
  </si>
  <si>
    <t>Closing Bank Balance</t>
  </si>
  <si>
    <t>Check Digit</t>
  </si>
  <si>
    <t>Receipts</t>
  </si>
  <si>
    <t>Other Receipts</t>
  </si>
  <si>
    <t>Total</t>
  </si>
  <si>
    <t xml:space="preserve">Precept </t>
  </si>
  <si>
    <t xml:space="preserve">VAT </t>
  </si>
  <si>
    <t>Misc</t>
  </si>
  <si>
    <t>Month</t>
  </si>
  <si>
    <t>ERYC</t>
  </si>
  <si>
    <t>Residual</t>
  </si>
  <si>
    <t xml:space="preserve">Check </t>
  </si>
  <si>
    <t xml:space="preserve">Payments </t>
  </si>
  <si>
    <t>Details</t>
  </si>
  <si>
    <t>Cheque No</t>
  </si>
  <si>
    <t>To Claim</t>
  </si>
  <si>
    <t>Salary  PAYE</t>
  </si>
  <si>
    <t>Clerks Exp.</t>
  </si>
  <si>
    <t>Village Hall</t>
  </si>
  <si>
    <t>Legal fees</t>
  </si>
  <si>
    <t>Maint.</t>
  </si>
  <si>
    <t>Audit  Fee</t>
  </si>
  <si>
    <t xml:space="preserve">Stat  &amp; Post </t>
  </si>
  <si>
    <t>Subs</t>
  </si>
  <si>
    <t>Website</t>
  </si>
  <si>
    <t>Electric Street Lights</t>
  </si>
  <si>
    <t>Capital Exp.</t>
  </si>
  <si>
    <t>Memo Vat</t>
  </si>
  <si>
    <t>Catherine Simpson</t>
  </si>
  <si>
    <t>ERNLLCA</t>
  </si>
  <si>
    <t>NORTH &amp; SOUTH CLIFFE</t>
  </si>
  <si>
    <t>Clerks Salary</t>
  </si>
  <si>
    <t>Legal and professional fees</t>
  </si>
  <si>
    <t>Village hall room hire</t>
  </si>
  <si>
    <t>Statonery &amp; office expenses</t>
  </si>
  <si>
    <t>Audit fee</t>
  </si>
  <si>
    <t>Insurances</t>
  </si>
  <si>
    <t>Election</t>
  </si>
  <si>
    <t>Project funding</t>
  </si>
  <si>
    <t>Website costs</t>
  </si>
  <si>
    <t>Capital exp</t>
  </si>
  <si>
    <t>VAT</t>
  </si>
  <si>
    <t>Other</t>
  </si>
  <si>
    <t>Net Budget to maintain bank balance</t>
  </si>
  <si>
    <t>Budget for 2017/18</t>
  </si>
  <si>
    <t>Richard Dixon</t>
  </si>
  <si>
    <t>Reference</t>
  </si>
  <si>
    <t>Budget for 2017/2018</t>
  </si>
  <si>
    <t>2018/19</t>
  </si>
  <si>
    <t>30th April</t>
  </si>
  <si>
    <t>R18/19-1</t>
  </si>
  <si>
    <t>Opening Balance 1st April 2018</t>
  </si>
  <si>
    <t>17th May</t>
  </si>
  <si>
    <t>BACS</t>
  </si>
  <si>
    <t>P18/19-1</t>
  </si>
  <si>
    <t>R18/19-2</t>
  </si>
  <si>
    <t>Inland Revenue</t>
  </si>
  <si>
    <t>Suggested precept for 2018/19</t>
  </si>
  <si>
    <t>14th June</t>
  </si>
  <si>
    <t>P18/19-2</t>
  </si>
  <si>
    <t>15th June</t>
  </si>
  <si>
    <t>NSC Village Hall</t>
  </si>
  <si>
    <t>P18/19-3</t>
  </si>
  <si>
    <t>29th June</t>
  </si>
  <si>
    <t>R18/19-3</t>
  </si>
  <si>
    <t>BUDGET 2018/19</t>
  </si>
  <si>
    <t>August</t>
  </si>
  <si>
    <t>CMB Computers</t>
  </si>
  <si>
    <t>PKF Littlejohn</t>
  </si>
  <si>
    <t>26th October</t>
  </si>
  <si>
    <t>P18/19-4</t>
  </si>
  <si>
    <t>P18/19-5</t>
  </si>
  <si>
    <t>P18/19-6</t>
  </si>
  <si>
    <t>22nd November</t>
  </si>
  <si>
    <t>Information Commissioner</t>
  </si>
  <si>
    <t>DD</t>
  </si>
  <si>
    <t>ERYC (SLA)</t>
  </si>
  <si>
    <t>Zurich</t>
  </si>
  <si>
    <t>8 months to 30th November 2018</t>
  </si>
  <si>
    <t>8 months</t>
  </si>
  <si>
    <t>Full Bank Reconciliation  - 30th November 2018</t>
  </si>
  <si>
    <t>Balance per Bank Statement 30th November 2018</t>
  </si>
  <si>
    <t>P18/19-7</t>
  </si>
  <si>
    <t>P18/19-8</t>
  </si>
  <si>
    <t>P18/19-9</t>
  </si>
  <si>
    <t>P18/19-10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</si>
</sst>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£&quot;#,##0;[Red]\-&quot;£&quot;#,##0"/>
    <numFmt numFmtId="8" formatCode="&quot;£&quot;#,##0.00;[Red]\-&quot;£&quot;#,##0.00"/>
    <numFmt numFmtId="164" formatCode="#,##0;[Red]\(#,##0\)"/>
    <numFmt numFmtId="165" formatCode="#,##0.00;[Red]\(#,##0.00\)"/>
    <numFmt numFmtId="166" formatCode="&quot;£&quot;#,##0.00"/>
    <numFmt numFmtId="167" formatCode="&quot;£&quot;#,##0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u/>
      <sz val="12"/>
      <name val="Calibri"/>
      <family val="2"/>
      <scheme val="minor"/>
    </font>
    <font>
      <u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0" borderId="0" xfId="0" applyFont="1"/>
    <xf numFmtId="0" fontId="1" fillId="0" borderId="0" xfId="0" applyFont="1" applyAlignment="1">
      <alignment horizontal="center"/>
    </xf>
    <xf numFmtId="0" fontId="1" fillId="0" borderId="0" xfId="0" applyFont="1"/>
    <xf numFmtId="2" fontId="0" fillId="0" borderId="0" xfId="0" applyNumberFormat="1"/>
    <xf numFmtId="16" fontId="0" fillId="0" borderId="0" xfId="0" applyNumberFormat="1"/>
    <xf numFmtId="6" fontId="1" fillId="0" borderId="0" xfId="0" applyNumberFormat="1" applyFont="1"/>
    <xf numFmtId="6" fontId="1" fillId="0" borderId="2" xfId="0" applyNumberFormat="1" applyFont="1" applyBorder="1"/>
    <xf numFmtId="0" fontId="0" fillId="0" borderId="4" xfId="0" applyBorder="1"/>
    <xf numFmtId="0" fontId="3" fillId="0" borderId="0" xfId="0" applyFont="1"/>
    <xf numFmtId="6" fontId="1" fillId="0" borderId="0" xfId="0" applyNumberFormat="1" applyFont="1" applyBorder="1"/>
    <xf numFmtId="0" fontId="1" fillId="0" borderId="0" xfId="0" applyFont="1" applyAlignme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 vertical="top"/>
    </xf>
    <xf numFmtId="0" fontId="0" fillId="0" borderId="0" xfId="0" applyBorder="1"/>
    <xf numFmtId="2" fontId="0" fillId="0" borderId="0" xfId="0" applyNumberFormat="1" applyBorder="1"/>
    <xf numFmtId="0" fontId="1" fillId="0" borderId="0" xfId="0" applyFont="1" applyBorder="1"/>
    <xf numFmtId="0" fontId="0" fillId="0" borderId="0" xfId="0" applyAlignment="1">
      <alignment vertical="top" wrapText="1"/>
    </xf>
    <xf numFmtId="0" fontId="1" fillId="0" borderId="0" xfId="0" applyFont="1" applyAlignment="1">
      <alignment vertical="top" wrapText="1"/>
    </xf>
    <xf numFmtId="0" fontId="2" fillId="0" borderId="1" xfId="0" applyFont="1" applyBorder="1"/>
    <xf numFmtId="0" fontId="0" fillId="0" borderId="1" xfId="0" applyBorder="1"/>
    <xf numFmtId="164" fontId="0" fillId="0" borderId="0" xfId="0" applyNumberFormat="1"/>
    <xf numFmtId="0" fontId="4" fillId="0" borderId="0" xfId="0" applyFont="1"/>
    <xf numFmtId="164" fontId="0" fillId="0" borderId="3" xfId="0" applyNumberFormat="1" applyBorder="1"/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164" fontId="0" fillId="0" borderId="0" xfId="0" applyNumberFormat="1" applyBorder="1"/>
    <xf numFmtId="0" fontId="0" fillId="0" borderId="6" xfId="0" applyBorder="1"/>
    <xf numFmtId="0" fontId="0" fillId="0" borderId="1" xfId="0" applyBorder="1" applyAlignment="1">
      <alignment wrapText="1"/>
    </xf>
    <xf numFmtId="0" fontId="0" fillId="0" borderId="8" xfId="0" applyBorder="1"/>
    <xf numFmtId="164" fontId="0" fillId="0" borderId="2" xfId="0" applyNumberFormat="1" applyBorder="1"/>
    <xf numFmtId="0" fontId="2" fillId="0" borderId="6" xfId="0" applyFont="1" applyBorder="1"/>
    <xf numFmtId="0" fontId="1" fillId="0" borderId="7" xfId="0" applyFont="1" applyBorder="1" applyAlignment="1">
      <alignment horizontal="center" vertical="top"/>
    </xf>
    <xf numFmtId="2" fontId="0" fillId="0" borderId="8" xfId="0" applyNumberFormat="1" applyBorder="1"/>
    <xf numFmtId="6" fontId="1" fillId="0" borderId="6" xfId="0" applyNumberFormat="1" applyFont="1" applyBorder="1"/>
    <xf numFmtId="6" fontId="1" fillId="0" borderId="8" xfId="0" applyNumberFormat="1" applyFont="1" applyBorder="1"/>
    <xf numFmtId="0" fontId="1" fillId="0" borderId="7" xfId="0" applyFont="1" applyBorder="1"/>
    <xf numFmtId="0" fontId="1" fillId="0" borderId="0" xfId="0" applyNumberFormat="1" applyFont="1" applyAlignment="1">
      <alignment horizontal="left" vertical="top"/>
    </xf>
    <xf numFmtId="0" fontId="1" fillId="0" borderId="0" xfId="0" applyFont="1" applyBorder="1" applyAlignment="1">
      <alignment horizontal="center"/>
    </xf>
    <xf numFmtId="0" fontId="5" fillId="0" borderId="0" xfId="0" applyFont="1"/>
    <xf numFmtId="164" fontId="0" fillId="0" borderId="0" xfId="0" applyNumberFormat="1" applyAlignment="1">
      <alignment horizontal="center"/>
    </xf>
    <xf numFmtId="0" fontId="7" fillId="0" borderId="3" xfId="0" applyFont="1" applyBorder="1" applyAlignment="1">
      <alignment horizontal="center" vertical="top" wrapText="1"/>
    </xf>
    <xf numFmtId="0" fontId="7" fillId="0" borderId="0" xfId="0" applyFont="1" applyAlignment="1">
      <alignment horizontal="center" vertical="top"/>
    </xf>
    <xf numFmtId="164" fontId="0" fillId="0" borderId="1" xfId="0" applyNumberFormat="1" applyBorder="1"/>
    <xf numFmtId="49" fontId="0" fillId="0" borderId="0" xfId="0" applyNumberFormat="1"/>
    <xf numFmtId="49" fontId="1" fillId="0" borderId="0" xfId="0" applyNumberFormat="1" applyFont="1"/>
    <xf numFmtId="0" fontId="0" fillId="0" borderId="0" xfId="0" applyFont="1"/>
    <xf numFmtId="2" fontId="0" fillId="0" borderId="1" xfId="0" applyNumberFormat="1" applyBorder="1"/>
    <xf numFmtId="6" fontId="1" fillId="0" borderId="10" xfId="0" applyNumberFormat="1" applyFont="1" applyBorder="1"/>
    <xf numFmtId="166" fontId="0" fillId="0" borderId="1" xfId="0" applyNumberFormat="1" applyBorder="1"/>
    <xf numFmtId="167" fontId="0" fillId="0" borderId="8" xfId="0" applyNumberFormat="1" applyBorder="1" applyAlignment="1">
      <alignment horizontal="right"/>
    </xf>
    <xf numFmtId="167" fontId="1" fillId="0" borderId="2" xfId="0" applyNumberFormat="1" applyFont="1" applyBorder="1"/>
    <xf numFmtId="2" fontId="8" fillId="0" borderId="8" xfId="0" applyNumberFormat="1" applyFont="1" applyBorder="1"/>
    <xf numFmtId="2" fontId="8" fillId="0" borderId="0" xfId="0" applyNumberFormat="1" applyFont="1" applyBorder="1"/>
    <xf numFmtId="0" fontId="7" fillId="0" borderId="0" xfId="0" applyFont="1" applyBorder="1" applyAlignment="1">
      <alignment horizontal="center" vertical="top" wrapText="1"/>
    </xf>
    <xf numFmtId="2" fontId="0" fillId="0" borderId="0" xfId="0" applyNumberFormat="1" applyBorder="1" applyAlignment="1">
      <alignment wrapText="1"/>
    </xf>
    <xf numFmtId="2" fontId="7" fillId="0" borderId="0" xfId="0" applyNumberFormat="1" applyFont="1" applyBorder="1" applyAlignment="1">
      <alignment horizontal="center" vertical="top" wrapText="1"/>
    </xf>
    <xf numFmtId="0" fontId="0" fillId="0" borderId="0" xfId="0" applyBorder="1" applyAlignment="1">
      <alignment wrapText="1"/>
    </xf>
    <xf numFmtId="2" fontId="1" fillId="0" borderId="0" xfId="0" applyNumberFormat="1" applyFont="1" applyBorder="1"/>
    <xf numFmtId="167" fontId="1" fillId="0" borderId="3" xfId="0" applyNumberFormat="1" applyFont="1" applyBorder="1"/>
    <xf numFmtId="0" fontId="1" fillId="0" borderId="3" xfId="0" applyFont="1" applyBorder="1"/>
    <xf numFmtId="2" fontId="0" fillId="0" borderId="6" xfId="0" applyNumberFormat="1" applyBorder="1"/>
    <xf numFmtId="2" fontId="7" fillId="0" borderId="7" xfId="0" applyNumberFormat="1" applyFont="1" applyBorder="1" applyAlignment="1">
      <alignment horizontal="center" vertical="top" wrapText="1"/>
    </xf>
    <xf numFmtId="2" fontId="1" fillId="0" borderId="6" xfId="0" applyNumberFormat="1" applyFont="1" applyBorder="1" applyAlignment="1">
      <alignment horizontal="center" vertical="top" wrapText="1"/>
    </xf>
    <xf numFmtId="2" fontId="1" fillId="0" borderId="8" xfId="0" applyNumberFormat="1" applyFont="1" applyBorder="1"/>
    <xf numFmtId="2" fontId="1" fillId="0" borderId="7" xfId="0" applyNumberFormat="1" applyFont="1" applyBorder="1"/>
    <xf numFmtId="2" fontId="1" fillId="0" borderId="9" xfId="0" applyNumberFormat="1" applyFont="1" applyBorder="1"/>
    <xf numFmtId="165" fontId="1" fillId="0" borderId="2" xfId="0" applyNumberFormat="1" applyFont="1" applyBorder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166" fontId="0" fillId="0" borderId="0" xfId="0" applyNumberFormat="1"/>
    <xf numFmtId="166" fontId="0" fillId="0" borderId="0" xfId="0" applyNumberFormat="1" applyAlignment="1">
      <alignment horizontal="center"/>
    </xf>
    <xf numFmtId="166" fontId="0" fillId="0" borderId="0" xfId="0" applyNumberFormat="1" applyBorder="1"/>
    <xf numFmtId="166" fontId="1" fillId="0" borderId="0" xfId="0" applyNumberFormat="1" applyFont="1" applyBorder="1"/>
    <xf numFmtId="0" fontId="11" fillId="0" borderId="0" xfId="0" applyFont="1" applyBorder="1"/>
    <xf numFmtId="0" fontId="10" fillId="0" borderId="0" xfId="0" applyFont="1" applyBorder="1"/>
    <xf numFmtId="8" fontId="1" fillId="0" borderId="6" xfId="0" applyNumberFormat="1" applyFont="1" applyBorder="1"/>
    <xf numFmtId="8" fontId="1" fillId="0" borderId="1" xfId="0" applyNumberFormat="1" applyFont="1" applyBorder="1"/>
    <xf numFmtId="0" fontId="1" fillId="0" borderId="1" xfId="0" applyFont="1" applyBorder="1" applyAlignment="1">
      <alignment horizontal="center"/>
    </xf>
    <xf numFmtId="8" fontId="1" fillId="0" borderId="5" xfId="0" applyNumberFormat="1" applyFont="1" applyBorder="1"/>
    <xf numFmtId="0" fontId="1" fillId="0" borderId="0" xfId="0" applyFont="1" applyAlignment="1">
      <alignment horizontal="center" vertical="top" wrapText="1"/>
    </xf>
    <xf numFmtId="0" fontId="0" fillId="0" borderId="0" xfId="0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4"/>
  <sheetViews>
    <sheetView topLeftCell="A8" workbookViewId="0">
      <selection activeCell="B8" sqref="B8"/>
    </sheetView>
  </sheetViews>
  <sheetFormatPr defaultRowHeight="15" x14ac:dyDescent="0.25"/>
  <cols>
    <col min="1" max="1" width="57.28515625" customWidth="1"/>
    <col min="2" max="3" width="12.85546875" style="72" customWidth="1"/>
  </cols>
  <sheetData>
    <row r="1" spans="1:3" ht="15.75" x14ac:dyDescent="0.25">
      <c r="A1" s="68" t="s">
        <v>0</v>
      </c>
    </row>
    <row r="2" spans="1:3" ht="15.75" x14ac:dyDescent="0.25">
      <c r="A2" s="69"/>
    </row>
    <row r="3" spans="1:3" ht="15.75" x14ac:dyDescent="0.25">
      <c r="A3" s="68" t="s">
        <v>119</v>
      </c>
    </row>
    <row r="4" spans="1:3" ht="15.75" x14ac:dyDescent="0.25">
      <c r="A4" s="69"/>
    </row>
    <row r="5" spans="1:3" ht="15.75" x14ac:dyDescent="0.25">
      <c r="A5" s="70"/>
      <c r="B5" s="73" t="s">
        <v>1</v>
      </c>
      <c r="C5" s="73" t="s">
        <v>1</v>
      </c>
    </row>
    <row r="6" spans="1:3" ht="15.75" x14ac:dyDescent="0.25">
      <c r="A6" s="70" t="s">
        <v>2</v>
      </c>
    </row>
    <row r="7" spans="1:3" ht="15.75" x14ac:dyDescent="0.25">
      <c r="A7" s="71" t="s">
        <v>120</v>
      </c>
      <c r="B7" s="72">
        <v>2007.33</v>
      </c>
    </row>
    <row r="8" spans="1:3" ht="15.75" x14ac:dyDescent="0.25">
      <c r="A8" s="71" t="s">
        <v>3</v>
      </c>
    </row>
    <row r="9" spans="1:3" ht="15.75" x14ac:dyDescent="0.25">
      <c r="A9" s="71" t="s">
        <v>4</v>
      </c>
    </row>
    <row r="10" spans="1:3" ht="15.75" x14ac:dyDescent="0.25">
      <c r="A10" s="69"/>
      <c r="B10" s="49"/>
      <c r="C10" s="74">
        <f>SUM(B7:B9)</f>
        <v>2007.33</v>
      </c>
    </row>
    <row r="11" spans="1:3" ht="15.75" x14ac:dyDescent="0.25">
      <c r="A11" s="69"/>
    </row>
    <row r="12" spans="1:3" ht="15.75" x14ac:dyDescent="0.25">
      <c r="A12" s="69"/>
    </row>
    <row r="13" spans="1:3" ht="15.75" x14ac:dyDescent="0.25">
      <c r="A13" s="68" t="s">
        <v>5</v>
      </c>
    </row>
    <row r="14" spans="1:3" ht="15.75" x14ac:dyDescent="0.25">
      <c r="A14" s="69"/>
    </row>
    <row r="15" spans="1:3" ht="15.75" x14ac:dyDescent="0.25">
      <c r="A15" s="70" t="s">
        <v>6</v>
      </c>
    </row>
    <row r="16" spans="1:3" ht="15.75" x14ac:dyDescent="0.25">
      <c r="A16" s="69" t="s">
        <v>90</v>
      </c>
      <c r="B16" s="72">
        <v>2263.2399999999998</v>
      </c>
    </row>
    <row r="17" spans="1:3" ht="15.75" x14ac:dyDescent="0.25">
      <c r="A17" s="69" t="s">
        <v>7</v>
      </c>
      <c r="B17" s="72">
        <f>Receipts!D13</f>
        <v>1651.6699999999998</v>
      </c>
    </row>
    <row r="18" spans="1:3" ht="15.75" x14ac:dyDescent="0.25">
      <c r="A18" s="69" t="s">
        <v>8</v>
      </c>
      <c r="B18" s="72">
        <f>-Payments!E20</f>
        <v>-1907.58</v>
      </c>
    </row>
    <row r="19" spans="1:3" ht="15.75" x14ac:dyDescent="0.25">
      <c r="A19" s="69" t="s">
        <v>9</v>
      </c>
      <c r="B19" s="49"/>
      <c r="C19" s="72">
        <f>SUM(B16:B18)</f>
        <v>2007.33</v>
      </c>
    </row>
    <row r="20" spans="1:3" ht="15.75" x14ac:dyDescent="0.25">
      <c r="A20" s="69"/>
    </row>
    <row r="21" spans="1:3" ht="15.75" x14ac:dyDescent="0.25">
      <c r="A21" s="70"/>
    </row>
    <row r="22" spans="1:3" ht="15.75" x14ac:dyDescent="0.25">
      <c r="A22" s="69"/>
    </row>
    <row r="23" spans="1:3" ht="15.75" x14ac:dyDescent="0.25">
      <c r="A23" s="69"/>
    </row>
    <row r="24" spans="1:3" ht="15.75" x14ac:dyDescent="0.25">
      <c r="A24" s="69"/>
    </row>
    <row r="25" spans="1:3" ht="15.75" x14ac:dyDescent="0.25">
      <c r="A25" s="69"/>
    </row>
    <row r="26" spans="1:3" ht="15.75" x14ac:dyDescent="0.25">
      <c r="A26" s="69"/>
      <c r="B26" s="74"/>
    </row>
    <row r="27" spans="1:3" ht="15.75" x14ac:dyDescent="0.25">
      <c r="A27" s="69"/>
    </row>
    <row r="28" spans="1:3" ht="15.75" x14ac:dyDescent="0.25">
      <c r="A28" s="76"/>
      <c r="B28" s="74"/>
      <c r="C28" s="74"/>
    </row>
    <row r="29" spans="1:3" ht="15.75" x14ac:dyDescent="0.25">
      <c r="A29" s="77"/>
      <c r="B29" s="74"/>
      <c r="C29" s="74"/>
    </row>
    <row r="30" spans="1:3" ht="15.75" x14ac:dyDescent="0.25">
      <c r="A30" s="77"/>
      <c r="B30" s="74"/>
      <c r="C30" s="74"/>
    </row>
    <row r="31" spans="1:3" ht="15.75" x14ac:dyDescent="0.25">
      <c r="A31" s="77"/>
      <c r="B31" s="74"/>
      <c r="C31" s="74"/>
    </row>
    <row r="32" spans="1:3" ht="15.75" x14ac:dyDescent="0.25">
      <c r="A32" s="77"/>
      <c r="B32" s="74"/>
      <c r="C32" s="74"/>
    </row>
    <row r="33" spans="1:3" ht="15.75" x14ac:dyDescent="0.25">
      <c r="A33" s="77"/>
      <c r="B33" s="74"/>
      <c r="C33" s="75"/>
    </row>
    <row r="34" spans="1:3" ht="15.75" x14ac:dyDescent="0.25">
      <c r="A34" s="69"/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8"/>
  <sheetViews>
    <sheetView tabSelected="1" workbookViewId="0">
      <selection activeCell="D4" sqref="D4"/>
    </sheetView>
  </sheetViews>
  <sheetFormatPr defaultRowHeight="15" x14ac:dyDescent="0.25"/>
  <cols>
    <col min="1" max="1" width="46" customWidth="1"/>
    <col min="2" max="2" width="11.28515625" customWidth="1"/>
    <col min="3" max="3" width="4.7109375" customWidth="1"/>
    <col min="4" max="4" width="11.5703125" customWidth="1"/>
    <col min="5" max="5" width="3.85546875" style="14" customWidth="1"/>
    <col min="6" max="6" width="11.5703125" customWidth="1"/>
    <col min="7" max="7" width="4.28515625" customWidth="1"/>
    <col min="8" max="8" width="12.140625" customWidth="1"/>
    <col min="9" max="9" width="6" customWidth="1"/>
    <col min="10" max="10" width="37.42578125" customWidth="1"/>
  </cols>
  <sheetData>
    <row r="1" spans="1:10" x14ac:dyDescent="0.25">
      <c r="A1" s="3" t="s">
        <v>0</v>
      </c>
      <c r="B1" s="3"/>
      <c r="H1" s="25">
        <v>8</v>
      </c>
      <c r="I1" s="25"/>
      <c r="J1" s="39"/>
    </row>
    <row r="2" spans="1:10" x14ac:dyDescent="0.25">
      <c r="A2" s="3" t="s">
        <v>10</v>
      </c>
      <c r="B2" s="2" t="s">
        <v>11</v>
      </c>
      <c r="D2" s="2" t="s">
        <v>118</v>
      </c>
      <c r="E2" s="38"/>
      <c r="F2" s="2" t="s">
        <v>12</v>
      </c>
      <c r="G2" s="2"/>
      <c r="H2" s="2" t="s">
        <v>13</v>
      </c>
      <c r="I2" s="11"/>
      <c r="J2" s="12"/>
    </row>
    <row r="3" spans="1:10" ht="15.75" x14ac:dyDescent="0.25">
      <c r="A3" s="70" t="s">
        <v>117</v>
      </c>
      <c r="B3" s="24" t="s">
        <v>14</v>
      </c>
      <c r="C3" s="24"/>
      <c r="D3" s="2" t="s">
        <v>15</v>
      </c>
      <c r="E3" s="38"/>
      <c r="F3" s="2" t="s">
        <v>15</v>
      </c>
      <c r="G3" s="2"/>
      <c r="H3" s="2" t="s">
        <v>15</v>
      </c>
      <c r="I3" s="11"/>
      <c r="J3" s="3"/>
    </row>
    <row r="4" spans="1:10" x14ac:dyDescent="0.25">
      <c r="B4" s="3"/>
      <c r="C4" s="3"/>
      <c r="D4" s="40" t="s">
        <v>16</v>
      </c>
    </row>
    <row r="5" spans="1:10" x14ac:dyDescent="0.25">
      <c r="A5" s="3"/>
      <c r="B5" s="24" t="s">
        <v>1</v>
      </c>
      <c r="C5" s="3"/>
      <c r="D5" s="24" t="s">
        <v>1</v>
      </c>
      <c r="F5" s="24" t="s">
        <v>1</v>
      </c>
      <c r="H5" s="24" t="s">
        <v>1</v>
      </c>
    </row>
    <row r="6" spans="1:10" x14ac:dyDescent="0.25">
      <c r="A6" s="22" t="s">
        <v>17</v>
      </c>
    </row>
    <row r="7" spans="1:10" x14ac:dyDescent="0.25">
      <c r="A7" t="s">
        <v>18</v>
      </c>
      <c r="B7" s="21">
        <f>+Receipts!E13</f>
        <v>1440</v>
      </c>
      <c r="C7" s="21"/>
      <c r="E7" s="26"/>
      <c r="F7" s="21"/>
      <c r="G7" s="21"/>
      <c r="H7" s="21">
        <f>Budget!H35</f>
        <v>1440</v>
      </c>
      <c r="I7" s="21"/>
    </row>
    <row r="8" spans="1:10" x14ac:dyDescent="0.25">
      <c r="A8" t="s">
        <v>19</v>
      </c>
      <c r="B8" s="21">
        <f>Receipts!F13</f>
        <v>211.67</v>
      </c>
      <c r="C8" s="21"/>
      <c r="D8" s="21"/>
      <c r="E8" s="26"/>
      <c r="F8" s="21"/>
      <c r="G8" s="21"/>
      <c r="H8" s="21">
        <f>Budget!H29</f>
        <v>0</v>
      </c>
      <c r="I8" s="21"/>
    </row>
    <row r="9" spans="1:10" x14ac:dyDescent="0.25">
      <c r="A9" t="s">
        <v>20</v>
      </c>
      <c r="B9" s="21">
        <f>Receipts!G13</f>
        <v>0</v>
      </c>
      <c r="C9" s="21"/>
      <c r="D9" s="21"/>
      <c r="E9" s="26"/>
      <c r="F9" s="21"/>
      <c r="G9" s="21"/>
      <c r="H9" s="21">
        <v>0</v>
      </c>
      <c r="I9" s="21"/>
    </row>
    <row r="10" spans="1:10" x14ac:dyDescent="0.25">
      <c r="B10" s="21"/>
      <c r="C10" s="21"/>
      <c r="D10" s="21"/>
      <c r="E10" s="26"/>
      <c r="F10" s="21"/>
      <c r="G10" s="21"/>
      <c r="H10" s="21"/>
      <c r="I10" s="21"/>
    </row>
    <row r="11" spans="1:10" x14ac:dyDescent="0.25">
      <c r="B11" s="23"/>
      <c r="C11" s="21"/>
      <c r="D11" s="23"/>
      <c r="E11" s="26"/>
      <c r="F11" s="23"/>
      <c r="G11" s="21"/>
      <c r="H11" s="23"/>
      <c r="I11" s="26"/>
    </row>
    <row r="12" spans="1:10" x14ac:dyDescent="0.25">
      <c r="A12" t="s">
        <v>21</v>
      </c>
      <c r="B12" s="21">
        <f>SUM(B7:B9)</f>
        <v>1651.67</v>
      </c>
      <c r="C12" s="21"/>
      <c r="D12" s="21">
        <f>+H12*$H$1/12</f>
        <v>960</v>
      </c>
      <c r="E12" s="26"/>
      <c r="F12" s="21">
        <f>+B12-D12</f>
        <v>691.67000000000007</v>
      </c>
      <c r="G12" s="21"/>
      <c r="H12" s="21">
        <f>SUM(H7:H11)</f>
        <v>1440</v>
      </c>
      <c r="I12" s="21"/>
    </row>
    <row r="13" spans="1:10" x14ac:dyDescent="0.25">
      <c r="B13" s="21"/>
      <c r="C13" s="21"/>
      <c r="D13" s="21"/>
      <c r="E13" s="26"/>
      <c r="F13" s="21"/>
      <c r="G13" s="21"/>
      <c r="H13" s="21"/>
      <c r="I13" s="21"/>
    </row>
    <row r="14" spans="1:10" x14ac:dyDescent="0.25">
      <c r="A14" s="22" t="s">
        <v>22</v>
      </c>
      <c r="B14" s="21"/>
      <c r="C14" s="21"/>
      <c r="D14" s="21"/>
      <c r="E14" s="26"/>
      <c r="F14" s="21"/>
      <c r="G14" s="21"/>
      <c r="H14" s="21"/>
      <c r="I14" s="21"/>
    </row>
    <row r="15" spans="1:10" x14ac:dyDescent="0.25">
      <c r="A15" t="s">
        <v>23</v>
      </c>
      <c r="B15" s="21">
        <f>+Payments!F20</f>
        <v>520</v>
      </c>
      <c r="C15" s="21"/>
      <c r="D15" s="21">
        <f t="shared" ref="D15:D28" si="0">+H15*$H$1/12</f>
        <v>346.66666666666669</v>
      </c>
      <c r="E15" s="26"/>
      <c r="F15" s="21">
        <f t="shared" ref="F15:F29" si="1">-B15+D15</f>
        <v>-173.33333333333331</v>
      </c>
      <c r="G15" s="21"/>
      <c r="H15" s="21">
        <f>Payments!F22</f>
        <v>520</v>
      </c>
      <c r="I15" s="21"/>
    </row>
    <row r="16" spans="1:10" x14ac:dyDescent="0.25">
      <c r="A16" t="s">
        <v>24</v>
      </c>
      <c r="B16" s="21">
        <f>+Payments!G20</f>
        <v>7.08</v>
      </c>
      <c r="C16" s="21"/>
      <c r="D16" s="21">
        <f t="shared" si="0"/>
        <v>4.72</v>
      </c>
      <c r="E16" s="26"/>
      <c r="F16" s="21">
        <f t="shared" si="1"/>
        <v>-2.3600000000000003</v>
      </c>
      <c r="G16" s="21"/>
      <c r="H16" s="21">
        <f>Payments!G20</f>
        <v>7.08</v>
      </c>
      <c r="I16" s="21"/>
    </row>
    <row r="17" spans="1:9" x14ac:dyDescent="0.25">
      <c r="A17" t="s">
        <v>25</v>
      </c>
      <c r="B17" s="21">
        <f>+Payments!I20</f>
        <v>0</v>
      </c>
      <c r="C17" s="21"/>
      <c r="D17" s="21">
        <f t="shared" si="0"/>
        <v>0</v>
      </c>
      <c r="E17" s="26"/>
      <c r="F17" s="21">
        <f t="shared" si="1"/>
        <v>0</v>
      </c>
      <c r="G17" s="21"/>
      <c r="H17" s="21">
        <f>Payments!I20</f>
        <v>0</v>
      </c>
      <c r="I17" s="21"/>
    </row>
    <row r="18" spans="1:9" x14ac:dyDescent="0.25">
      <c r="A18" t="s">
        <v>26</v>
      </c>
      <c r="B18" s="21">
        <f>+Payments!J20</f>
        <v>0</v>
      </c>
      <c r="C18" s="21"/>
      <c r="D18" s="21">
        <f t="shared" si="0"/>
        <v>0</v>
      </c>
      <c r="E18" s="26"/>
      <c r="F18" s="21">
        <f t="shared" si="1"/>
        <v>0</v>
      </c>
      <c r="G18" s="21"/>
      <c r="H18" s="21">
        <f>Payments!J20</f>
        <v>0</v>
      </c>
      <c r="I18" s="21"/>
    </row>
    <row r="19" spans="1:9" x14ac:dyDescent="0.25">
      <c r="A19" t="s">
        <v>27</v>
      </c>
      <c r="B19" s="21">
        <f>Payments!K20</f>
        <v>0</v>
      </c>
      <c r="C19" s="21"/>
      <c r="D19" s="21">
        <f t="shared" si="0"/>
        <v>0</v>
      </c>
      <c r="E19" s="26"/>
      <c r="F19" s="21">
        <f t="shared" si="1"/>
        <v>0</v>
      </c>
      <c r="G19" s="21"/>
      <c r="H19" s="21">
        <f>Payments!K20</f>
        <v>0</v>
      </c>
      <c r="I19" s="21"/>
    </row>
    <row r="20" spans="1:9" x14ac:dyDescent="0.25">
      <c r="A20" t="s">
        <v>28</v>
      </c>
      <c r="B20" s="21">
        <f>+Payments!L20</f>
        <v>530</v>
      </c>
      <c r="C20" s="21"/>
      <c r="D20" s="21">
        <f t="shared" si="0"/>
        <v>0</v>
      </c>
      <c r="E20" s="26"/>
      <c r="F20" s="21">
        <f t="shared" si="1"/>
        <v>-530</v>
      </c>
      <c r="G20" s="21"/>
      <c r="H20" s="21">
        <f>Payments!L22</f>
        <v>0</v>
      </c>
      <c r="I20" s="21"/>
    </row>
    <row r="21" spans="1:9" x14ac:dyDescent="0.25">
      <c r="A21" t="s">
        <v>29</v>
      </c>
      <c r="B21" s="21">
        <f>+Payments!M20</f>
        <v>159.07</v>
      </c>
      <c r="C21" s="21"/>
      <c r="D21" s="21">
        <f t="shared" si="0"/>
        <v>0</v>
      </c>
      <c r="E21" s="26"/>
      <c r="F21" s="21">
        <f t="shared" si="1"/>
        <v>-159.07</v>
      </c>
      <c r="G21" s="21"/>
      <c r="H21" s="21">
        <f>Payments!M22</f>
        <v>0</v>
      </c>
      <c r="I21" s="21"/>
    </row>
    <row r="22" spans="1:9" x14ac:dyDescent="0.25">
      <c r="A22" t="s">
        <v>30</v>
      </c>
      <c r="B22" s="21">
        <f>Payments!H20</f>
        <v>80</v>
      </c>
      <c r="C22" s="21"/>
      <c r="D22" s="21">
        <f t="shared" si="0"/>
        <v>66.666666666666671</v>
      </c>
      <c r="E22" s="26"/>
      <c r="F22" s="21">
        <f t="shared" si="1"/>
        <v>-13.333333333333329</v>
      </c>
      <c r="G22" s="21"/>
      <c r="H22" s="21">
        <f>Payments!H22</f>
        <v>100</v>
      </c>
      <c r="I22" s="21"/>
    </row>
    <row r="23" spans="1:9" x14ac:dyDescent="0.25">
      <c r="A23" t="s">
        <v>31</v>
      </c>
      <c r="B23" s="21">
        <f>+Payments!N20</f>
        <v>0</v>
      </c>
      <c r="C23" s="21"/>
      <c r="D23" s="21">
        <f t="shared" si="0"/>
        <v>0</v>
      </c>
      <c r="E23" s="26"/>
      <c r="F23" s="21">
        <f t="shared" si="1"/>
        <v>0</v>
      </c>
      <c r="G23" s="21"/>
      <c r="H23" s="21">
        <f>Payments!N22</f>
        <v>0</v>
      </c>
      <c r="I23" s="21"/>
    </row>
    <row r="24" spans="1:9" x14ac:dyDescent="0.25">
      <c r="A24" t="s">
        <v>32</v>
      </c>
      <c r="B24" s="21">
        <f>+Payments!O20</f>
        <v>250.27</v>
      </c>
      <c r="C24" s="21"/>
      <c r="D24" s="21">
        <f t="shared" si="0"/>
        <v>0</v>
      </c>
      <c r="E24" s="26"/>
      <c r="F24" s="21">
        <f t="shared" si="1"/>
        <v>-250.27</v>
      </c>
      <c r="G24" s="21"/>
      <c r="H24" s="21">
        <f>Payments!O22</f>
        <v>0</v>
      </c>
      <c r="I24" s="21"/>
    </row>
    <row r="25" spans="1:9" x14ac:dyDescent="0.25">
      <c r="A25" t="s">
        <v>33</v>
      </c>
      <c r="B25" s="21">
        <f>+Payments!P20</f>
        <v>0</v>
      </c>
      <c r="C25" s="21"/>
      <c r="D25" s="21">
        <f t="shared" si="0"/>
        <v>0</v>
      </c>
      <c r="E25" s="26"/>
      <c r="F25" s="21">
        <f t="shared" si="1"/>
        <v>0</v>
      </c>
      <c r="G25" s="21"/>
      <c r="H25" s="21">
        <f>Payments!P22</f>
        <v>0</v>
      </c>
      <c r="I25" s="21"/>
    </row>
    <row r="26" spans="1:9" x14ac:dyDescent="0.25">
      <c r="A26" t="s">
        <v>34</v>
      </c>
      <c r="B26" s="21">
        <f>+Payments!Q20</f>
        <v>361.16</v>
      </c>
      <c r="C26" s="21"/>
      <c r="D26" s="21">
        <f t="shared" si="0"/>
        <v>0</v>
      </c>
      <c r="E26" s="26"/>
      <c r="F26" s="21">
        <f t="shared" si="1"/>
        <v>-361.16</v>
      </c>
      <c r="G26" s="21"/>
      <c r="H26" s="21">
        <f>Payments!Q22</f>
        <v>0</v>
      </c>
      <c r="I26" s="21"/>
    </row>
    <row r="27" spans="1:9" x14ac:dyDescent="0.25">
      <c r="A27" t="s">
        <v>35</v>
      </c>
      <c r="B27" s="21">
        <f>Payments!S20</f>
        <v>0</v>
      </c>
      <c r="C27" s="21"/>
      <c r="D27" s="21">
        <f t="shared" si="0"/>
        <v>0</v>
      </c>
      <c r="E27" s="26"/>
      <c r="F27" s="21">
        <f t="shared" si="1"/>
        <v>0</v>
      </c>
      <c r="G27" s="21"/>
      <c r="H27" s="21">
        <f>Payments!S22</f>
        <v>0</v>
      </c>
      <c r="I27" s="21"/>
    </row>
    <row r="28" spans="1:9" x14ac:dyDescent="0.25">
      <c r="A28" t="s">
        <v>36</v>
      </c>
      <c r="B28" s="21">
        <f>+Payments!T20</f>
        <v>0</v>
      </c>
      <c r="C28" s="21"/>
      <c r="D28" s="21">
        <f t="shared" si="0"/>
        <v>0</v>
      </c>
      <c r="E28" s="26"/>
      <c r="F28" s="26">
        <f t="shared" si="1"/>
        <v>0</v>
      </c>
      <c r="G28" s="21"/>
      <c r="H28" s="21">
        <f>Payments!T22</f>
        <v>0</v>
      </c>
      <c r="I28" s="26"/>
    </row>
    <row r="29" spans="1:9" x14ac:dyDescent="0.25">
      <c r="B29" s="43">
        <f>SUM(B15:B28)</f>
        <v>1907.58</v>
      </c>
      <c r="C29" s="21"/>
      <c r="D29" s="43">
        <v>0</v>
      </c>
      <c r="E29" s="26"/>
      <c r="F29" s="43">
        <f t="shared" si="1"/>
        <v>-1907.58</v>
      </c>
      <c r="G29" s="21"/>
      <c r="H29" s="43">
        <v>0</v>
      </c>
      <c r="I29" s="21"/>
    </row>
    <row r="30" spans="1:9" x14ac:dyDescent="0.25">
      <c r="B30" s="23"/>
      <c r="C30" s="21"/>
      <c r="D30" s="23"/>
      <c r="E30" s="26"/>
      <c r="F30" s="23" t="s">
        <v>14</v>
      </c>
      <c r="G30" s="21"/>
      <c r="H30" s="23"/>
      <c r="I30" s="26"/>
    </row>
    <row r="31" spans="1:9" x14ac:dyDescent="0.25">
      <c r="A31" t="s">
        <v>37</v>
      </c>
      <c r="B31" s="21">
        <f>+B12-B29</f>
        <v>-255.90999999999985</v>
      </c>
      <c r="C31" s="21"/>
      <c r="D31" s="21">
        <f>+D12-D29</f>
        <v>960</v>
      </c>
      <c r="E31" s="26"/>
      <c r="F31" s="21">
        <f>+B31-D31</f>
        <v>-1215.9099999999999</v>
      </c>
      <c r="G31" s="21"/>
      <c r="H31" s="21">
        <f>+H12-H29</f>
        <v>1440</v>
      </c>
      <c r="I31" s="21"/>
    </row>
    <row r="33" spans="1:9" x14ac:dyDescent="0.25">
      <c r="A33" t="s">
        <v>38</v>
      </c>
      <c r="B33" s="21">
        <v>1853</v>
      </c>
      <c r="H33" s="21"/>
      <c r="I33" s="21"/>
    </row>
    <row r="35" spans="1:9" ht="15.75" thickBot="1" x14ac:dyDescent="0.3">
      <c r="A35" t="s">
        <v>39</v>
      </c>
      <c r="B35" s="67">
        <f>+B31+B33</f>
        <v>1597.0900000000001</v>
      </c>
      <c r="H35" s="30">
        <f>+H31+H33</f>
        <v>1440</v>
      </c>
      <c r="I35" s="26"/>
    </row>
    <row r="36" spans="1:9" ht="15.75" thickTop="1" x14ac:dyDescent="0.25"/>
    <row r="38" spans="1:9" x14ac:dyDescent="0.25">
      <c r="A38" t="s">
        <v>40</v>
      </c>
      <c r="B38" s="50">
        <f>+B29-Payments!E20</f>
        <v>0</v>
      </c>
    </row>
  </sheetData>
  <pageMargins left="0.45" right="0.38" top="0.46" bottom="0.46" header="0.31496062992125984" footer="0.31496062992125984"/>
  <pageSetup paperSize="9" scale="9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23"/>
  <sheetViews>
    <sheetView workbookViewId="0">
      <pane ySplit="3" topLeftCell="A10" activePane="bottomLeft" state="frozen"/>
      <selection pane="bottomLeft" activeCell="A12" sqref="A12:XFD18"/>
    </sheetView>
  </sheetViews>
  <sheetFormatPr defaultRowHeight="15" x14ac:dyDescent="0.25"/>
  <cols>
    <col min="1" max="1" width="13.85546875" customWidth="1"/>
    <col min="2" max="2" width="31.42578125" customWidth="1"/>
    <col min="3" max="3" width="10.85546875" customWidth="1"/>
    <col min="5" max="6" width="12.5703125" customWidth="1"/>
  </cols>
  <sheetData>
    <row r="1" spans="1:8" ht="18.75" customHeight="1" x14ac:dyDescent="0.3">
      <c r="A1" s="18" t="s">
        <v>41</v>
      </c>
      <c r="D1" s="1"/>
      <c r="E1" s="1"/>
      <c r="F1" s="82" t="s">
        <v>42</v>
      </c>
      <c r="G1" s="82"/>
    </row>
    <row r="2" spans="1:8" x14ac:dyDescent="0.25">
      <c r="A2" s="12" t="s">
        <v>87</v>
      </c>
      <c r="B2" s="17"/>
      <c r="C2" s="17" t="s">
        <v>85</v>
      </c>
      <c r="D2" s="82" t="s">
        <v>43</v>
      </c>
      <c r="E2" s="82" t="s">
        <v>44</v>
      </c>
      <c r="F2" s="82" t="s">
        <v>45</v>
      </c>
      <c r="G2" s="82" t="s">
        <v>20</v>
      </c>
      <c r="H2" s="13" t="s">
        <v>46</v>
      </c>
    </row>
    <row r="3" spans="1:8" x14ac:dyDescent="0.25">
      <c r="A3" s="12" t="s">
        <v>47</v>
      </c>
      <c r="B3" s="17"/>
      <c r="C3" s="17"/>
      <c r="D3" s="82"/>
      <c r="E3" s="82"/>
      <c r="F3" s="82"/>
      <c r="G3" s="82"/>
    </row>
    <row r="4" spans="1:8" x14ac:dyDescent="0.25">
      <c r="A4" t="s">
        <v>88</v>
      </c>
      <c r="B4" s="46" t="s">
        <v>48</v>
      </c>
      <c r="C4" s="46" t="s">
        <v>89</v>
      </c>
      <c r="D4" s="4">
        <v>1440</v>
      </c>
      <c r="E4" s="4">
        <v>1440</v>
      </c>
      <c r="F4" s="4"/>
      <c r="G4" s="4"/>
      <c r="H4" s="4"/>
    </row>
    <row r="5" spans="1:8" x14ac:dyDescent="0.25">
      <c r="B5" s="46" t="s">
        <v>95</v>
      </c>
      <c r="C5" s="46" t="s">
        <v>94</v>
      </c>
      <c r="D5" s="4">
        <v>146.85</v>
      </c>
      <c r="E5" s="4"/>
      <c r="F5" s="4">
        <v>146.85</v>
      </c>
      <c r="G5" s="4"/>
      <c r="H5" s="4"/>
    </row>
    <row r="6" spans="1:8" x14ac:dyDescent="0.25">
      <c r="A6" t="s">
        <v>102</v>
      </c>
      <c r="B6" s="46" t="s">
        <v>95</v>
      </c>
      <c r="C6" s="46" t="s">
        <v>103</v>
      </c>
      <c r="D6" s="4">
        <v>64.819999999999993</v>
      </c>
      <c r="E6" s="4"/>
      <c r="F6" s="4">
        <v>64.819999999999993</v>
      </c>
      <c r="G6" s="4"/>
      <c r="H6" s="4"/>
    </row>
    <row r="7" spans="1:8" x14ac:dyDescent="0.25">
      <c r="B7" s="46"/>
      <c r="C7" s="46"/>
      <c r="D7" s="4"/>
      <c r="E7" s="4"/>
      <c r="F7" s="4"/>
      <c r="G7" s="4"/>
      <c r="H7" s="4"/>
    </row>
    <row r="8" spans="1:8" x14ac:dyDescent="0.25">
      <c r="B8" s="46"/>
      <c r="C8" s="46"/>
      <c r="D8" s="4"/>
      <c r="E8" s="4"/>
      <c r="F8" s="4"/>
      <c r="G8" s="4"/>
      <c r="H8" s="4"/>
    </row>
    <row r="9" spans="1:8" x14ac:dyDescent="0.25">
      <c r="B9" s="46"/>
      <c r="C9" s="46"/>
      <c r="D9" s="4"/>
      <c r="E9" s="4"/>
      <c r="F9" s="4"/>
      <c r="G9" s="4"/>
      <c r="H9" s="4"/>
    </row>
    <row r="10" spans="1:8" x14ac:dyDescent="0.25">
      <c r="B10" s="46"/>
      <c r="C10" s="46"/>
      <c r="D10" s="4"/>
      <c r="E10" s="4"/>
      <c r="F10" s="4"/>
      <c r="G10" s="4"/>
      <c r="H10" s="4"/>
    </row>
    <row r="11" spans="1:8" x14ac:dyDescent="0.25">
      <c r="B11" s="46"/>
      <c r="C11" s="46"/>
      <c r="D11" s="4"/>
      <c r="E11" s="4"/>
      <c r="F11" s="4"/>
      <c r="G11" s="4"/>
      <c r="H11" s="4"/>
    </row>
    <row r="12" spans="1:8" x14ac:dyDescent="0.25">
      <c r="B12" s="46"/>
      <c r="C12" s="46"/>
      <c r="D12" s="4"/>
      <c r="E12" s="4"/>
      <c r="F12" s="4"/>
      <c r="G12" s="4"/>
      <c r="H12" s="4"/>
    </row>
    <row r="13" spans="1:8" x14ac:dyDescent="0.25">
      <c r="B13" s="3" t="s">
        <v>11</v>
      </c>
      <c r="C13" s="3"/>
      <c r="D13" s="79">
        <f>SUM(D4:D12)</f>
        <v>1651.6699999999998</v>
      </c>
      <c r="E13" s="79">
        <f>SUM(E4:E12)</f>
        <v>1440</v>
      </c>
      <c r="F13" s="79">
        <f>SUM(F4:F12)</f>
        <v>211.67</v>
      </c>
      <c r="G13" s="79">
        <f>SUM(G4:G12)</f>
        <v>0</v>
      </c>
      <c r="H13" s="79">
        <f>SUM(H4:H12)</f>
        <v>0</v>
      </c>
    </row>
    <row r="14" spans="1:8" x14ac:dyDescent="0.25">
      <c r="E14" s="6"/>
      <c r="F14" s="6"/>
      <c r="G14" s="6"/>
    </row>
    <row r="15" spans="1:8" x14ac:dyDescent="0.25">
      <c r="A15" s="5"/>
      <c r="B15" s="3" t="s">
        <v>86</v>
      </c>
      <c r="C15" s="3"/>
      <c r="D15" s="6"/>
      <c r="E15" s="6">
        <f>Budget!H35</f>
        <v>1440</v>
      </c>
      <c r="F15" s="6">
        <v>0</v>
      </c>
      <c r="G15" s="6"/>
      <c r="H15" s="6">
        <v>0</v>
      </c>
    </row>
    <row r="16" spans="1:8" x14ac:dyDescent="0.25">
      <c r="A16" s="5"/>
      <c r="B16" s="3"/>
      <c r="C16" s="3"/>
      <c r="D16" s="3"/>
      <c r="E16" s="3"/>
      <c r="F16" s="3"/>
      <c r="G16" s="3"/>
    </row>
    <row r="17" spans="1:8" ht="15.75" thickBot="1" x14ac:dyDescent="0.3">
      <c r="A17" s="5"/>
      <c r="B17" s="3" t="s">
        <v>49</v>
      </c>
      <c r="C17" s="3"/>
      <c r="D17" s="7">
        <f t="shared" ref="D17:H17" si="0">D15-D13</f>
        <v>-1651.6699999999998</v>
      </c>
      <c r="E17" s="7">
        <f t="shared" si="0"/>
        <v>0</v>
      </c>
      <c r="F17" s="7">
        <f t="shared" si="0"/>
        <v>-211.67</v>
      </c>
      <c r="G17" s="7">
        <f t="shared" si="0"/>
        <v>0</v>
      </c>
      <c r="H17" s="7">
        <f t="shared" si="0"/>
        <v>0</v>
      </c>
    </row>
    <row r="18" spans="1:8" ht="15.75" thickTop="1" x14ac:dyDescent="0.25">
      <c r="A18" s="5"/>
    </row>
    <row r="19" spans="1:8" x14ac:dyDescent="0.25">
      <c r="A19" s="5"/>
    </row>
    <row r="20" spans="1:8" x14ac:dyDescent="0.25">
      <c r="A20" s="5"/>
      <c r="B20" s="3" t="s">
        <v>50</v>
      </c>
      <c r="C20" s="3"/>
      <c r="D20" s="35">
        <f>+D13-SUM(E13:H13)</f>
        <v>0</v>
      </c>
    </row>
    <row r="21" spans="1:8" x14ac:dyDescent="0.25">
      <c r="A21" s="5"/>
    </row>
    <row r="22" spans="1:8" x14ac:dyDescent="0.25">
      <c r="A22" s="5"/>
    </row>
    <row r="23" spans="1:8" x14ac:dyDescent="0.25">
      <c r="A23" s="5"/>
      <c r="D23" s="4"/>
      <c r="E23" s="4"/>
      <c r="F23" s="4"/>
    </row>
  </sheetData>
  <pageMargins left="0.70866141732283472" right="0.98425196850393704" top="0.51181102362204722" bottom="2.95" header="0.31496062992125984" footer="0.31496062992125984"/>
  <pageSetup paperSize="9" fitToHeight="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V27"/>
  <sheetViews>
    <sheetView zoomScaleNormal="100" workbookViewId="0">
      <pane ySplit="3" topLeftCell="A11" activePane="bottomLeft" state="frozen"/>
      <selection pane="bottomLeft" activeCell="C17" sqref="C17"/>
    </sheetView>
  </sheetViews>
  <sheetFormatPr defaultRowHeight="15" x14ac:dyDescent="0.25"/>
  <cols>
    <col min="1" max="1" width="15" customWidth="1"/>
    <col min="2" max="2" width="28.7109375" customWidth="1"/>
    <col min="3" max="3" width="17.7109375" style="44" customWidth="1"/>
    <col min="4" max="4" width="11.140625" style="44" customWidth="1"/>
    <col min="5" max="5" width="13.140625" customWidth="1"/>
    <col min="6" max="6" width="7.28515625" customWidth="1"/>
    <col min="7" max="8" width="7.5703125" customWidth="1"/>
    <col min="9" max="9" width="7.140625" customWidth="1"/>
    <col min="10" max="10" width="8" customWidth="1"/>
    <col min="11" max="11" width="9.85546875" customWidth="1"/>
    <col min="12" max="12" width="8" customWidth="1"/>
    <col min="13" max="13" width="9.140625" customWidth="1"/>
    <col min="14" max="14" width="6.42578125" customWidth="1"/>
    <col min="15" max="15" width="8.28515625" customWidth="1"/>
    <col min="16" max="16" width="7.28515625" customWidth="1"/>
    <col min="17" max="17" width="8.28515625" customWidth="1"/>
    <col min="18" max="18" width="6.28515625" style="4" customWidth="1"/>
    <col min="19" max="19" width="7.5703125" style="4" customWidth="1"/>
    <col min="20" max="20" width="6.42578125" customWidth="1"/>
    <col min="21" max="21" width="1.7109375" customWidth="1"/>
    <col min="22" max="22" width="8" style="4" customWidth="1"/>
  </cols>
  <sheetData>
    <row r="2" spans="1:22" ht="18.75" x14ac:dyDescent="0.3">
      <c r="A2" s="3" t="s">
        <v>51</v>
      </c>
      <c r="B2" s="3" t="s">
        <v>52</v>
      </c>
      <c r="C2" s="45" t="s">
        <v>53</v>
      </c>
      <c r="D2" s="45" t="s">
        <v>85</v>
      </c>
      <c r="E2" s="31"/>
      <c r="F2" s="19"/>
      <c r="G2" s="19"/>
      <c r="H2" s="19"/>
      <c r="I2" s="19"/>
      <c r="J2" s="19"/>
      <c r="K2" s="80"/>
      <c r="L2" s="20"/>
      <c r="M2" s="20"/>
      <c r="N2" s="20"/>
      <c r="O2" s="20"/>
      <c r="P2" s="20"/>
      <c r="Q2" s="20"/>
      <c r="R2" s="47"/>
      <c r="S2" s="47"/>
      <c r="T2" s="20" t="s">
        <v>14</v>
      </c>
      <c r="V2" s="61" t="s">
        <v>54</v>
      </c>
    </row>
    <row r="3" spans="1:22" ht="38.25" x14ac:dyDescent="0.25">
      <c r="A3" s="37" t="s">
        <v>87</v>
      </c>
      <c r="E3" s="32" t="s">
        <v>43</v>
      </c>
      <c r="F3" s="41" t="s">
        <v>55</v>
      </c>
      <c r="G3" s="41" t="s">
        <v>56</v>
      </c>
      <c r="H3" s="41" t="s">
        <v>57</v>
      </c>
      <c r="I3" s="41" t="s">
        <v>25</v>
      </c>
      <c r="J3" s="41" t="s">
        <v>58</v>
      </c>
      <c r="K3" s="54" t="s">
        <v>59</v>
      </c>
      <c r="L3" s="54" t="s">
        <v>60</v>
      </c>
      <c r="M3" s="54" t="s">
        <v>29</v>
      </c>
      <c r="N3" s="54" t="s">
        <v>61</v>
      </c>
      <c r="O3" s="54" t="s">
        <v>62</v>
      </c>
      <c r="P3" s="54" t="s">
        <v>63</v>
      </c>
      <c r="Q3" s="54" t="s">
        <v>64</v>
      </c>
      <c r="R3" s="56" t="s">
        <v>46</v>
      </c>
      <c r="S3" s="56" t="s">
        <v>65</v>
      </c>
      <c r="T3" s="54" t="s">
        <v>36</v>
      </c>
      <c r="U3" s="42"/>
      <c r="V3" s="62" t="s">
        <v>66</v>
      </c>
    </row>
    <row r="4" spans="1:22" x14ac:dyDescent="0.25">
      <c r="A4" t="s">
        <v>47</v>
      </c>
      <c r="E4" s="27"/>
      <c r="F4" s="28"/>
      <c r="G4" s="28"/>
      <c r="H4" s="28"/>
      <c r="I4" s="28"/>
      <c r="J4" s="28"/>
      <c r="K4" s="57"/>
      <c r="L4" s="57"/>
      <c r="M4" s="57"/>
      <c r="N4" s="57"/>
      <c r="O4" s="57"/>
      <c r="P4" s="57"/>
      <c r="Q4" s="57"/>
      <c r="R4" s="55"/>
      <c r="S4" s="55"/>
      <c r="T4" s="55"/>
      <c r="V4" s="63" t="s">
        <v>14</v>
      </c>
    </row>
    <row r="5" spans="1:22" x14ac:dyDescent="0.25">
      <c r="A5" t="s">
        <v>91</v>
      </c>
      <c r="B5" t="s">
        <v>67</v>
      </c>
      <c r="C5" s="44" t="s">
        <v>92</v>
      </c>
      <c r="E5" s="52">
        <v>260</v>
      </c>
      <c r="F5" s="53">
        <v>260</v>
      </c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V5" s="33"/>
    </row>
    <row r="6" spans="1:22" x14ac:dyDescent="0.25">
      <c r="B6" t="s">
        <v>68</v>
      </c>
      <c r="C6" s="44" t="s">
        <v>92</v>
      </c>
      <c r="D6" s="44" t="s">
        <v>93</v>
      </c>
      <c r="E6" s="52">
        <v>151.28</v>
      </c>
      <c r="F6" s="53"/>
      <c r="G6" s="15"/>
      <c r="H6" s="15"/>
      <c r="I6" s="15"/>
      <c r="J6" s="15"/>
      <c r="K6" s="15"/>
      <c r="L6" s="15"/>
      <c r="M6" s="15"/>
      <c r="N6" s="15"/>
      <c r="O6" s="15">
        <v>151.28</v>
      </c>
      <c r="P6" s="15"/>
      <c r="Q6" s="15"/>
      <c r="R6" s="15"/>
      <c r="S6" s="15"/>
      <c r="T6" s="15"/>
      <c r="V6" s="33"/>
    </row>
    <row r="7" spans="1:22" x14ac:dyDescent="0.25">
      <c r="A7" t="s">
        <v>97</v>
      </c>
      <c r="B7" t="s">
        <v>84</v>
      </c>
      <c r="C7" s="44" t="s">
        <v>92</v>
      </c>
      <c r="D7" s="44" t="s">
        <v>98</v>
      </c>
      <c r="E7" s="52">
        <v>290</v>
      </c>
      <c r="F7" s="53"/>
      <c r="G7" s="15"/>
      <c r="H7" s="15"/>
      <c r="I7" s="15"/>
      <c r="J7" s="15"/>
      <c r="K7" s="15"/>
      <c r="L7" s="15">
        <v>290</v>
      </c>
      <c r="M7" s="15"/>
      <c r="N7" s="15"/>
      <c r="O7" s="15"/>
      <c r="P7" s="15"/>
      <c r="Q7" s="15"/>
      <c r="R7" s="15"/>
      <c r="S7" s="15"/>
      <c r="T7" s="15"/>
      <c r="V7" s="33"/>
    </row>
    <row r="8" spans="1:22" x14ac:dyDescent="0.25">
      <c r="A8" t="s">
        <v>99</v>
      </c>
      <c r="B8" t="s">
        <v>100</v>
      </c>
      <c r="C8" s="44" t="s">
        <v>92</v>
      </c>
      <c r="D8" s="44" t="s">
        <v>101</v>
      </c>
      <c r="E8" s="52">
        <v>80</v>
      </c>
      <c r="F8" s="53"/>
      <c r="G8" s="15"/>
      <c r="H8" s="15">
        <v>80</v>
      </c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V8" s="33"/>
    </row>
    <row r="9" spans="1:22" x14ac:dyDescent="0.25">
      <c r="A9" t="s">
        <v>105</v>
      </c>
      <c r="B9" t="s">
        <v>106</v>
      </c>
      <c r="C9" s="44" t="s">
        <v>92</v>
      </c>
      <c r="D9" s="44" t="s">
        <v>109</v>
      </c>
      <c r="E9" s="52">
        <v>63.99</v>
      </c>
      <c r="F9" s="53"/>
      <c r="G9" s="15"/>
      <c r="H9" s="15"/>
      <c r="I9" s="15"/>
      <c r="J9" s="15"/>
      <c r="K9" s="15"/>
      <c r="L9" s="15"/>
      <c r="M9" s="15"/>
      <c r="N9" s="15"/>
      <c r="O9" s="15">
        <v>63.99</v>
      </c>
      <c r="P9" s="15"/>
      <c r="Q9" s="15"/>
      <c r="R9" s="15"/>
      <c r="S9" s="15"/>
      <c r="T9" s="15"/>
      <c r="V9" s="33">
        <v>10.67</v>
      </c>
    </row>
    <row r="10" spans="1:22" x14ac:dyDescent="0.25">
      <c r="B10" t="s">
        <v>67</v>
      </c>
      <c r="C10" s="44" t="s">
        <v>92</v>
      </c>
      <c r="D10" s="44" t="s">
        <v>110</v>
      </c>
      <c r="E10" s="52">
        <v>7.08</v>
      </c>
      <c r="F10" s="53"/>
      <c r="G10" s="15">
        <v>7.08</v>
      </c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V10" s="33"/>
    </row>
    <row r="11" spans="1:22" x14ac:dyDescent="0.25">
      <c r="A11" t="s">
        <v>108</v>
      </c>
      <c r="B11" t="s">
        <v>107</v>
      </c>
      <c r="C11" s="44" t="s">
        <v>92</v>
      </c>
      <c r="D11" s="44" t="s">
        <v>111</v>
      </c>
      <c r="E11" s="52">
        <v>240</v>
      </c>
      <c r="F11" s="53"/>
      <c r="G11" s="15"/>
      <c r="H11" s="15"/>
      <c r="I11" s="15"/>
      <c r="J11" s="15"/>
      <c r="K11" s="15"/>
      <c r="L11" s="15">
        <v>240</v>
      </c>
      <c r="M11" s="15"/>
      <c r="N11" s="15"/>
      <c r="O11" s="15"/>
      <c r="P11" s="15"/>
      <c r="Q11" s="15"/>
      <c r="R11" s="15"/>
      <c r="S11" s="15"/>
      <c r="T11" s="15"/>
      <c r="V11" s="33">
        <v>40</v>
      </c>
    </row>
    <row r="12" spans="1:22" x14ac:dyDescent="0.25">
      <c r="A12" t="s">
        <v>112</v>
      </c>
      <c r="B12" t="s">
        <v>115</v>
      </c>
      <c r="C12" s="44" t="s">
        <v>92</v>
      </c>
      <c r="D12" s="44" t="s">
        <v>121</v>
      </c>
      <c r="E12" s="52">
        <v>361.16</v>
      </c>
      <c r="F12" s="53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>
        <v>361.16</v>
      </c>
      <c r="R12" s="15"/>
      <c r="S12" s="15"/>
      <c r="T12" s="15"/>
      <c r="V12" s="33">
        <v>60.19</v>
      </c>
    </row>
    <row r="13" spans="1:22" x14ac:dyDescent="0.25">
      <c r="B13" t="s">
        <v>113</v>
      </c>
      <c r="C13" s="44" t="s">
        <v>114</v>
      </c>
      <c r="D13" s="44" t="s">
        <v>122</v>
      </c>
      <c r="E13" s="52">
        <v>35</v>
      </c>
      <c r="F13" s="53"/>
      <c r="G13" s="15"/>
      <c r="H13" s="15"/>
      <c r="I13" s="15"/>
      <c r="J13" s="15"/>
      <c r="K13" s="15"/>
      <c r="L13" s="15"/>
      <c r="M13" s="15"/>
      <c r="N13" s="15"/>
      <c r="O13" s="15">
        <v>35</v>
      </c>
      <c r="P13" s="15"/>
      <c r="Q13" s="15"/>
      <c r="R13" s="15"/>
      <c r="S13" s="15"/>
      <c r="T13" s="15"/>
      <c r="V13" s="33"/>
    </row>
    <row r="14" spans="1:22" x14ac:dyDescent="0.25">
      <c r="B14" t="s">
        <v>116</v>
      </c>
      <c r="C14" s="44" t="s">
        <v>92</v>
      </c>
      <c r="D14" s="44" t="s">
        <v>123</v>
      </c>
      <c r="E14" s="52">
        <v>159.07</v>
      </c>
      <c r="F14" s="53"/>
      <c r="G14" s="15"/>
      <c r="H14" s="15"/>
      <c r="I14" s="15"/>
      <c r="J14" s="15"/>
      <c r="K14" s="15"/>
      <c r="L14" s="15"/>
      <c r="M14" s="15">
        <v>159.07</v>
      </c>
      <c r="N14" s="15"/>
      <c r="O14" s="15"/>
      <c r="P14" s="15"/>
      <c r="Q14" s="15"/>
      <c r="R14" s="15"/>
      <c r="S14" s="15"/>
      <c r="T14" s="15"/>
      <c r="V14" s="33"/>
    </row>
    <row r="15" spans="1:22" x14ac:dyDescent="0.25">
      <c r="B15" t="s">
        <v>67</v>
      </c>
      <c r="C15" s="44" t="s">
        <v>92</v>
      </c>
      <c r="D15" s="44" t="s">
        <v>124</v>
      </c>
      <c r="E15" s="52">
        <v>260</v>
      </c>
      <c r="F15" s="53">
        <v>260</v>
      </c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V15" s="33"/>
    </row>
    <row r="16" spans="1:22" x14ac:dyDescent="0.25">
      <c r="E16" s="29"/>
    </row>
    <row r="17" spans="2:22" x14ac:dyDescent="0.25">
      <c r="E17" s="52"/>
      <c r="F17" s="53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V17" s="33"/>
    </row>
    <row r="18" spans="2:22" x14ac:dyDescent="0.25">
      <c r="E18" s="52"/>
      <c r="F18" s="53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V18" s="33"/>
    </row>
    <row r="19" spans="2:22" x14ac:dyDescent="0.25">
      <c r="E19" s="52"/>
      <c r="F19" s="53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V19" s="33"/>
    </row>
    <row r="20" spans="2:22" x14ac:dyDescent="0.25">
      <c r="B20" s="3" t="s">
        <v>11</v>
      </c>
      <c r="C20" s="45"/>
      <c r="D20" s="45"/>
      <c r="E20" s="78">
        <f t="shared" ref="E20:T20" si="0">SUM(E5:E19)</f>
        <v>1907.58</v>
      </c>
      <c r="F20" s="78">
        <f t="shared" si="0"/>
        <v>520</v>
      </c>
      <c r="G20" s="78">
        <f t="shared" si="0"/>
        <v>7.08</v>
      </c>
      <c r="H20" s="78">
        <f t="shared" si="0"/>
        <v>80</v>
      </c>
      <c r="I20" s="78">
        <f t="shared" si="0"/>
        <v>0</v>
      </c>
      <c r="J20" s="81">
        <f t="shared" si="0"/>
        <v>0</v>
      </c>
      <c r="K20" s="81">
        <f t="shared" si="0"/>
        <v>0</v>
      </c>
      <c r="L20" s="78">
        <f t="shared" si="0"/>
        <v>530</v>
      </c>
      <c r="M20" s="78">
        <f t="shared" si="0"/>
        <v>159.07</v>
      </c>
      <c r="N20" s="78">
        <f t="shared" si="0"/>
        <v>0</v>
      </c>
      <c r="O20" s="78">
        <f t="shared" si="0"/>
        <v>250.27</v>
      </c>
      <c r="P20" s="78">
        <f t="shared" si="0"/>
        <v>0</v>
      </c>
      <c r="Q20" s="78">
        <f t="shared" si="0"/>
        <v>361.16</v>
      </c>
      <c r="R20" s="78">
        <f t="shared" si="0"/>
        <v>0</v>
      </c>
      <c r="S20" s="78">
        <f t="shared" si="0"/>
        <v>0</v>
      </c>
      <c r="T20" s="78">
        <f t="shared" si="0"/>
        <v>0</v>
      </c>
      <c r="U20" s="34"/>
      <c r="V20" s="78">
        <f>SUM(V5:V19)</f>
        <v>110.86</v>
      </c>
    </row>
    <row r="21" spans="2:22" x14ac:dyDescent="0.25">
      <c r="E21" s="29"/>
      <c r="F21" s="6"/>
      <c r="G21" s="6"/>
      <c r="H21" s="6"/>
      <c r="I21" s="6"/>
      <c r="J21" s="6"/>
      <c r="K21" s="10"/>
      <c r="L21" s="10"/>
      <c r="M21" s="10"/>
      <c r="N21" s="10"/>
      <c r="O21" s="10"/>
      <c r="P21" s="10"/>
      <c r="Q21" s="10"/>
      <c r="R21" s="58"/>
      <c r="S21" s="58"/>
      <c r="T21" s="10"/>
      <c r="U21" s="6"/>
      <c r="V21" s="64"/>
    </row>
    <row r="22" spans="2:22" x14ac:dyDescent="0.25">
      <c r="B22" s="3" t="s">
        <v>83</v>
      </c>
      <c r="C22" s="45"/>
      <c r="D22" s="45"/>
      <c r="E22" s="35">
        <f>SUM(F22:T22)</f>
        <v>620</v>
      </c>
      <c r="F22" s="6">
        <f>Budget!H7</f>
        <v>520</v>
      </c>
      <c r="G22" s="6">
        <f>Budget!H8</f>
        <v>0</v>
      </c>
      <c r="H22" s="6">
        <f>Budget!H11</f>
        <v>100</v>
      </c>
      <c r="I22" s="6">
        <f>Budget!H9</f>
        <v>0</v>
      </c>
      <c r="J22" s="6">
        <f>Budget!H10</f>
        <v>0</v>
      </c>
      <c r="K22" s="6">
        <f>Budget!I10</f>
        <v>0</v>
      </c>
      <c r="L22" s="6">
        <f>Budget!J10</f>
        <v>0</v>
      </c>
      <c r="M22" s="6">
        <f>Budget!K10</f>
        <v>0</v>
      </c>
      <c r="N22" s="6">
        <f>Budget!L10</f>
        <v>0</v>
      </c>
      <c r="O22" s="6">
        <f>Budget!M10</f>
        <v>0</v>
      </c>
      <c r="P22" s="6">
        <f>Budget!N10</f>
        <v>0</v>
      </c>
      <c r="Q22" s="6">
        <f>Budget!O10</f>
        <v>0</v>
      </c>
      <c r="R22" s="6">
        <f>Budget!P10</f>
        <v>0</v>
      </c>
      <c r="S22" s="6">
        <f>Budget!Q10</f>
        <v>0</v>
      </c>
      <c r="T22" s="6">
        <f>Budget!R10</f>
        <v>0</v>
      </c>
      <c r="U22" s="6">
        <f>Budget!S10</f>
        <v>0</v>
      </c>
      <c r="V22" s="6">
        <f>Budget!T10</f>
        <v>0</v>
      </c>
    </row>
    <row r="23" spans="2:22" x14ac:dyDescent="0.25">
      <c r="B23" s="3"/>
      <c r="C23" s="45"/>
      <c r="D23" s="45"/>
      <c r="E23" s="36"/>
      <c r="F23" s="3"/>
      <c r="G23" s="3"/>
      <c r="H23" s="3"/>
      <c r="I23" s="3"/>
      <c r="J23" s="3"/>
      <c r="K23" s="16"/>
      <c r="L23" s="60"/>
      <c r="M23" s="60"/>
      <c r="N23" s="60"/>
      <c r="O23" s="60"/>
      <c r="P23" s="60"/>
      <c r="Q23" s="60"/>
      <c r="R23" s="59"/>
      <c r="S23" s="59"/>
      <c r="T23" s="60"/>
      <c r="U23" s="3"/>
      <c r="V23" s="65"/>
    </row>
    <row r="24" spans="2:22" ht="15.75" thickBot="1" x14ac:dyDescent="0.3">
      <c r="B24" s="3" t="s">
        <v>49</v>
      </c>
      <c r="C24" s="45"/>
      <c r="D24" s="45"/>
      <c r="E24" s="48">
        <f>E22-E20</f>
        <v>-1287.58</v>
      </c>
      <c r="F24" s="48">
        <f t="shared" ref="F24:T24" si="1">F22-F20</f>
        <v>0</v>
      </c>
      <c r="G24" s="7">
        <f t="shared" si="1"/>
        <v>-7.08</v>
      </c>
      <c r="H24" s="7"/>
      <c r="I24" s="7">
        <f t="shared" si="1"/>
        <v>0</v>
      </c>
      <c r="J24" s="7">
        <f t="shared" si="1"/>
        <v>0</v>
      </c>
      <c r="K24" s="7">
        <f t="shared" si="1"/>
        <v>0</v>
      </c>
      <c r="L24" s="7">
        <f t="shared" si="1"/>
        <v>-530</v>
      </c>
      <c r="M24" s="7">
        <f t="shared" si="1"/>
        <v>-159.07</v>
      </c>
      <c r="N24" s="7">
        <f t="shared" si="1"/>
        <v>0</v>
      </c>
      <c r="O24" s="7">
        <f t="shared" si="1"/>
        <v>-250.27</v>
      </c>
      <c r="P24" s="7">
        <f t="shared" si="1"/>
        <v>0</v>
      </c>
      <c r="Q24" s="7">
        <f t="shared" si="1"/>
        <v>-361.16</v>
      </c>
      <c r="R24" s="51">
        <f t="shared" si="1"/>
        <v>0</v>
      </c>
      <c r="S24" s="51">
        <f t="shared" si="1"/>
        <v>0</v>
      </c>
      <c r="T24" s="7">
        <f t="shared" si="1"/>
        <v>0</v>
      </c>
      <c r="U24" s="10"/>
      <c r="V24" s="66">
        <f>V22-V20</f>
        <v>-110.86</v>
      </c>
    </row>
    <row r="25" spans="2:22" ht="15.75" thickTop="1" x14ac:dyDescent="0.25"/>
    <row r="27" spans="2:22" x14ac:dyDescent="0.25">
      <c r="B27" s="3" t="s">
        <v>50</v>
      </c>
      <c r="C27" s="45"/>
      <c r="D27" s="45"/>
      <c r="E27" s="35">
        <f>+E20-SUM(F20:T20)</f>
        <v>0</v>
      </c>
    </row>
  </sheetData>
  <printOptions gridLines="1"/>
  <pageMargins left="0.2" right="0.23" top="0.46" bottom="0.74803149606299213" header="0.31496062992125984" footer="0.31496062992125984"/>
  <pageSetup scale="6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C1:N35"/>
  <sheetViews>
    <sheetView topLeftCell="A16" workbookViewId="0">
      <selection activeCell="C3" sqref="C3"/>
    </sheetView>
  </sheetViews>
  <sheetFormatPr defaultRowHeight="15" x14ac:dyDescent="0.25"/>
  <sheetData>
    <row r="1" spans="3:14" ht="21" x14ac:dyDescent="0.35">
      <c r="C1" s="9" t="s">
        <v>69</v>
      </c>
    </row>
    <row r="2" spans="3:14" ht="21" x14ac:dyDescent="0.35">
      <c r="C2" s="9" t="s">
        <v>104</v>
      </c>
      <c r="G2" s="9"/>
    </row>
    <row r="3" spans="3:14" x14ac:dyDescent="0.25"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5" spans="3:14" ht="21" x14ac:dyDescent="0.35">
      <c r="C5" s="9" t="s">
        <v>22</v>
      </c>
    </row>
    <row r="7" spans="3:14" x14ac:dyDescent="0.25">
      <c r="C7" t="s">
        <v>70</v>
      </c>
      <c r="H7">
        <v>520</v>
      </c>
    </row>
    <row r="8" spans="3:14" x14ac:dyDescent="0.25">
      <c r="C8" t="s">
        <v>24</v>
      </c>
      <c r="H8">
        <v>0</v>
      </c>
    </row>
    <row r="9" spans="3:14" x14ac:dyDescent="0.25">
      <c r="C9" t="s">
        <v>25</v>
      </c>
      <c r="H9">
        <v>0</v>
      </c>
    </row>
    <row r="10" spans="3:14" x14ac:dyDescent="0.25">
      <c r="C10" t="s">
        <v>71</v>
      </c>
      <c r="H10">
        <v>0</v>
      </c>
    </row>
    <row r="11" spans="3:14" x14ac:dyDescent="0.25">
      <c r="C11" t="s">
        <v>72</v>
      </c>
      <c r="H11">
        <v>100</v>
      </c>
    </row>
    <row r="12" spans="3:14" x14ac:dyDescent="0.25">
      <c r="C12" t="s">
        <v>73</v>
      </c>
      <c r="H12">
        <v>0</v>
      </c>
    </row>
    <row r="13" spans="3:14" x14ac:dyDescent="0.25">
      <c r="C13" t="s">
        <v>74</v>
      </c>
      <c r="H13">
        <v>150</v>
      </c>
    </row>
    <row r="14" spans="3:14" x14ac:dyDescent="0.25">
      <c r="C14" t="s">
        <v>75</v>
      </c>
      <c r="H14">
        <v>150</v>
      </c>
    </row>
    <row r="15" spans="3:14" x14ac:dyDescent="0.25">
      <c r="C15" t="s">
        <v>34</v>
      </c>
      <c r="H15">
        <v>380</v>
      </c>
    </row>
    <row r="16" spans="3:14" x14ac:dyDescent="0.25">
      <c r="C16" t="s">
        <v>76</v>
      </c>
      <c r="H16">
        <v>0</v>
      </c>
    </row>
    <row r="17" spans="3:8" x14ac:dyDescent="0.25">
      <c r="C17" t="s">
        <v>77</v>
      </c>
      <c r="H17">
        <v>0</v>
      </c>
    </row>
    <row r="18" spans="3:8" x14ac:dyDescent="0.25">
      <c r="C18" t="s">
        <v>32</v>
      </c>
      <c r="H18">
        <v>150</v>
      </c>
    </row>
    <row r="19" spans="3:8" x14ac:dyDescent="0.25">
      <c r="C19" t="s">
        <v>78</v>
      </c>
      <c r="H19">
        <v>0</v>
      </c>
    </row>
    <row r="20" spans="3:8" x14ac:dyDescent="0.25">
      <c r="C20" t="s">
        <v>36</v>
      </c>
      <c r="H20">
        <v>0</v>
      </c>
    </row>
    <row r="21" spans="3:8" x14ac:dyDescent="0.25">
      <c r="C21" t="s">
        <v>46</v>
      </c>
      <c r="H21" s="83">
        <v>0</v>
      </c>
    </row>
    <row r="22" spans="3:8" x14ac:dyDescent="0.25">
      <c r="C22" t="s">
        <v>79</v>
      </c>
      <c r="H22" s="83">
        <v>0</v>
      </c>
    </row>
    <row r="23" spans="3:8" x14ac:dyDescent="0.25">
      <c r="C23" t="s">
        <v>43</v>
      </c>
      <c r="H23" s="83">
        <f>SUM(H7:H22)</f>
        <v>1450</v>
      </c>
    </row>
    <row r="24" spans="3:8" ht="21" x14ac:dyDescent="0.35">
      <c r="C24" s="9" t="s">
        <v>17</v>
      </c>
    </row>
    <row r="26" spans="3:8" x14ac:dyDescent="0.25">
      <c r="C26" t="s">
        <v>80</v>
      </c>
    </row>
    <row r="27" spans="3:8" x14ac:dyDescent="0.25">
      <c r="C27" t="s">
        <v>81</v>
      </c>
    </row>
    <row r="28" spans="3:8" ht="15.75" thickBot="1" x14ac:dyDescent="0.3"/>
    <row r="29" spans="3:8" ht="15.75" thickBot="1" x14ac:dyDescent="0.3">
      <c r="C29" t="s">
        <v>43</v>
      </c>
      <c r="H29" s="8">
        <f>SUM(H26:H28)</f>
        <v>0</v>
      </c>
    </row>
    <row r="31" spans="3:8" ht="15.75" thickBot="1" x14ac:dyDescent="0.3"/>
    <row r="32" spans="3:8" ht="19.5" thickBot="1" x14ac:dyDescent="0.35">
      <c r="C32" s="1" t="s">
        <v>82</v>
      </c>
      <c r="H32" s="8">
        <v>1440</v>
      </c>
    </row>
    <row r="34" spans="3:8" ht="15.75" thickBot="1" x14ac:dyDescent="0.3"/>
    <row r="35" spans="3:8" ht="19.5" thickBot="1" x14ac:dyDescent="0.35">
      <c r="C35" s="1" t="s">
        <v>96</v>
      </c>
      <c r="H35" s="8">
        <v>1440</v>
      </c>
    </row>
  </sheetData>
  <pageMargins left="0.7" right="0.7" top="0.75" bottom="0.75" header="0.3" footer="0.3"/>
  <pageSetup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Full Reconciliation</vt:lpstr>
      <vt:lpstr>Budget Comparison</vt:lpstr>
      <vt:lpstr>Receipts</vt:lpstr>
      <vt:lpstr>Payments</vt:lpstr>
      <vt:lpstr>Budget</vt:lpstr>
      <vt:lpstr>Sheet1</vt:lpstr>
      <vt:lpstr>'Budget Comparison'!Print_Area</vt:lpstr>
      <vt:lpstr>Payments!Print_Area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Catherine</dc:creator>
  <cp:keywords/>
  <dc:description/>
  <cp:lastModifiedBy>NSCPC</cp:lastModifiedBy>
  <cp:revision/>
  <cp:lastPrinted>2018-07-31T13:36:02Z</cp:lastPrinted>
  <dcterms:created xsi:type="dcterms:W3CDTF">2011-06-26T08:01:14Z</dcterms:created>
  <dcterms:modified xsi:type="dcterms:W3CDTF">2018-12-28T16:02:50Z</dcterms:modified>
  <cp:category/>
  <cp:contentStatus/>
</cp:coreProperties>
</file>