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0\"/>
    </mc:Choice>
  </mc:AlternateContent>
  <xr:revisionPtr revIDLastSave="0" documentId="13_ncr:1_{9C0127A9-C3F1-45AB-9730-9E4C530E5817}" xr6:coauthVersionLast="45" xr6:coauthVersionMax="45" xr10:uidLastSave="{00000000-0000-0000-0000-000000000000}"/>
  <bookViews>
    <workbookView xWindow="0" yWindow="0" windowWidth="20490" windowHeight="10920" tabRatio="459" xr2:uid="{00000000-000D-0000-FFFF-FFFF00000000}"/>
  </bookViews>
  <sheets>
    <sheet name="Full Reconciliation" sheetId="9" r:id="rId1"/>
    <sheet name="Budget Comparison" sheetId="3" r:id="rId2"/>
    <sheet name="Cash book" sheetId="15" r:id="rId3"/>
    <sheet name="Budget" sheetId="13" r:id="rId4"/>
    <sheet name="Sheet1" sheetId="14" r:id="rId5"/>
  </sheets>
  <definedNames>
    <definedName name="_xlnm.Print_Area" localSheetId="1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0" i="15" l="1"/>
  <c r="Y20" i="15" s="1"/>
  <c r="W19" i="15"/>
  <c r="Y19" i="15"/>
  <c r="Y15" i="15"/>
  <c r="Y16" i="15" s="1"/>
  <c r="Y17" i="15" s="1"/>
  <c r="Y18" i="15" s="1"/>
  <c r="W15" i="15"/>
  <c r="W16" i="15"/>
  <c r="W17" i="15"/>
  <c r="W18" i="15"/>
  <c r="Y14" i="15" l="1"/>
  <c r="W14" i="15"/>
  <c r="D27" i="3"/>
  <c r="F27" i="3" s="1"/>
  <c r="B27" i="3"/>
  <c r="D26" i="3"/>
  <c r="F26" i="3" s="1"/>
  <c r="U31" i="15"/>
  <c r="U29" i="15"/>
  <c r="J27" i="15" l="1"/>
  <c r="C10" i="9"/>
  <c r="Y9" i="15" l="1"/>
  <c r="Y10" i="15" s="1"/>
  <c r="Y11" i="15" s="1"/>
  <c r="W9" i="15"/>
  <c r="W10" i="15"/>
  <c r="W11" i="15"/>
  <c r="W8" i="15"/>
  <c r="J10" i="15"/>
  <c r="D19" i="3" l="1"/>
  <c r="U27" i="15"/>
  <c r="B26" i="3" s="1"/>
  <c r="H21" i="3"/>
  <c r="H20" i="3"/>
  <c r="H19" i="3"/>
  <c r="H18" i="3"/>
  <c r="H27" i="3"/>
  <c r="H26" i="3"/>
  <c r="H25" i="3"/>
  <c r="H24" i="3"/>
  <c r="H23" i="3"/>
  <c r="H22" i="3"/>
  <c r="H17" i="3"/>
  <c r="H16" i="3"/>
  <c r="H15" i="3"/>
  <c r="H28" i="3" l="1"/>
  <c r="J7" i="15"/>
  <c r="B32" i="3" l="1"/>
  <c r="G27" i="15" l="1"/>
  <c r="B7" i="3" s="1"/>
  <c r="J31" i="15" l="1"/>
  <c r="W7" i="15"/>
  <c r="W12" i="15"/>
  <c r="Y12" i="15" s="1"/>
  <c r="Y13" i="15" s="1"/>
  <c r="W13" i="15"/>
  <c r="W6" i="15"/>
  <c r="J6" i="15" s="1"/>
  <c r="W27" i="15" l="1"/>
  <c r="Y6" i="15"/>
  <c r="Y7" i="15" s="1"/>
  <c r="Y8" i="15" s="1"/>
  <c r="X27" i="15"/>
  <c r="R29" i="15" l="1"/>
  <c r="H21" i="13"/>
  <c r="F29" i="15" s="1"/>
  <c r="H29" i="15"/>
  <c r="I29" i="15"/>
  <c r="V29" i="15"/>
  <c r="T29" i="15"/>
  <c r="S29" i="15"/>
  <c r="Q29" i="15"/>
  <c r="P29" i="15"/>
  <c r="O29" i="15"/>
  <c r="N29" i="15"/>
  <c r="M29" i="15"/>
  <c r="L29" i="15"/>
  <c r="K29" i="15"/>
  <c r="G29" i="15"/>
  <c r="H27" i="15"/>
  <c r="I27" i="15"/>
  <c r="K27" i="15"/>
  <c r="L27" i="15"/>
  <c r="M27" i="15"/>
  <c r="B19" i="3" s="1"/>
  <c r="F19" i="3" s="1"/>
  <c r="N27" i="15"/>
  <c r="B18" i="3" s="1"/>
  <c r="O27" i="15"/>
  <c r="P27" i="15"/>
  <c r="Q27" i="15"/>
  <c r="R27" i="15"/>
  <c r="S27" i="15"/>
  <c r="T27" i="15"/>
  <c r="V27" i="15"/>
  <c r="F27" i="15" l="1"/>
  <c r="T31" i="15"/>
  <c r="I31" i="15"/>
  <c r="M31" i="15"/>
  <c r="Q31" i="15"/>
  <c r="N31" i="15"/>
  <c r="S31" i="15"/>
  <c r="H31" i="15"/>
  <c r="O31" i="15"/>
  <c r="K31" i="15"/>
  <c r="L31" i="15"/>
  <c r="P31" i="15"/>
  <c r="V31" i="15"/>
  <c r="R31" i="15"/>
  <c r="E29" i="15"/>
  <c r="E35" i="15" l="1"/>
  <c r="B18" i="9"/>
  <c r="F31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H27" i="13"/>
  <c r="D15" i="3" l="1"/>
  <c r="D28" i="3" s="1"/>
  <c r="H8" i="3"/>
  <c r="H12" i="3" s="1"/>
  <c r="H30" i="13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27" i="15"/>
  <c r="G31" i="15"/>
  <c r="B12" i="3" l="1"/>
  <c r="B17" i="9"/>
  <c r="B30" i="3"/>
  <c r="F12" i="3"/>
  <c r="E34" i="15"/>
  <c r="E31" i="15"/>
  <c r="C19" i="9"/>
  <c r="B34" i="3" l="1"/>
  <c r="F30" i="3"/>
</calcChain>
</file>

<file path=xl/sharedStrings.xml><?xml version="1.0" encoding="utf-8"?>
<sst xmlns="http://schemas.openxmlformats.org/spreadsheetml/2006/main" count="171" uniqueCount="128">
  <si>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</si>
  <si>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</si>
  <si>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</si>
  <si>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</si>
  <si>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</si>
  <si>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</si>
  <si>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</si>
  <si>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</si>
  <si>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</si>
  <si>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</si>
  <si>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</si>
  <si>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</si>
  <si>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</si>
  <si>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</si>
  <si>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</si>
  <si>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</si>
  <si>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</si>
  <si>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</si>
  <si>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</si>
  <si>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</si>
  <si>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</si>
  <si>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</si>
  <si>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</si>
  <si>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</si>
  <si>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</si>
  <si>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</si>
  <si>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</si>
  <si>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</si>
  <si>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</si>
  <si>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</si>
  <si>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</si>
  <si>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</si>
  <si>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</si>
  <si>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</si>
  <si>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</si>
  <si>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</si>
  <si>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</si>
  <si>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</si>
  <si>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</si>
  <si>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ERYC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</si>
  <si>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</si>
  <si>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</si>
  <si>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</si>
  <si>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</si>
  <si>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</si>
  <si>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</si>
  <si>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</si>
  <si>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</si>
  <si>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</si>
  <si>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</si>
  <si>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</si>
  <si>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Capital exp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</si>
  <si>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</si>
  <si>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</si>
  <si>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</si>
  <si>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</si>
  <si>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</si>
  <si>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</si>
  <si>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</si>
  <si>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</si>
  <si>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</si>
  <si>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</si>
  <si>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</si>
  <si>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</si>
  <si>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</si>
  <si>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</si>
  <si>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29th April</t>
  </si>
  <si>
    <t>Maint</t>
  </si>
  <si>
    <t>Leg/Prof</t>
  </si>
  <si>
    <t>HMRC</t>
  </si>
  <si>
    <t>Payment Type</t>
  </si>
  <si>
    <t>Maintenance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</si>
  <si>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</si>
  <si>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</si>
  <si>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</si>
  <si>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</si>
  <si>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</si>
  <si>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</si>
  <si>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</si>
  <si>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</si>
  <si>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</si>
  <si>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</si>
  <si>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</si>
  <si>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Opening Balance 1st April 2020</t>
  </si>
  <si>
    <t>1 month</t>
  </si>
  <si>
    <t>BUDGET 2020/21</t>
  </si>
  <si>
    <t>Suggested precept for 2020/21</t>
  </si>
  <si>
    <t>30th April</t>
  </si>
  <si>
    <t>Direct credit</t>
  </si>
  <si>
    <t>Capital expenditure</t>
  </si>
  <si>
    <t>Stationery &amp; office</t>
  </si>
  <si>
    <t>Projects</t>
  </si>
  <si>
    <t>6th May</t>
  </si>
  <si>
    <t>Richard Dixon</t>
  </si>
  <si>
    <t>BACS</t>
  </si>
  <si>
    <t>ERNLLCA</t>
  </si>
  <si>
    <t>1st June</t>
  </si>
  <si>
    <t>Catherine Simpson</t>
  </si>
  <si>
    <t>P20/21-2</t>
  </si>
  <si>
    <t>P20/21-3</t>
  </si>
  <si>
    <t>17th July</t>
  </si>
  <si>
    <t>Glasdon</t>
  </si>
  <si>
    <t>P20/21-4</t>
  </si>
  <si>
    <t>Paul Baker</t>
  </si>
  <si>
    <t>P20/21-5</t>
  </si>
  <si>
    <t>P20/21-2a</t>
  </si>
  <si>
    <t>R20/21-3</t>
  </si>
  <si>
    <t>R20/21-1</t>
  </si>
  <si>
    <t>R20/21-2</t>
  </si>
  <si>
    <t>5th August</t>
  </si>
  <si>
    <t>27th August</t>
  </si>
  <si>
    <t>CMB Computers</t>
  </si>
  <si>
    <t>P20/21-6</t>
  </si>
  <si>
    <t>12th November</t>
  </si>
  <si>
    <t>20th November</t>
  </si>
  <si>
    <t>Information Commissioner</t>
  </si>
  <si>
    <t>24th November</t>
  </si>
  <si>
    <t>Village Hall</t>
  </si>
  <si>
    <t>P20/21-7</t>
  </si>
  <si>
    <t>P20/21-8</t>
  </si>
  <si>
    <t>P20/21-9</t>
  </si>
  <si>
    <t>P20/21-10</t>
  </si>
  <si>
    <t>5th December</t>
  </si>
  <si>
    <t>Zurich</t>
  </si>
  <si>
    <t>P20/21-11</t>
  </si>
  <si>
    <t>Full Bank Reconciliation  - 31st January 2021</t>
  </si>
  <si>
    <t>Balance per Bank Statement 31st January 2021</t>
  </si>
  <si>
    <t>10 months to 31st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</si>
</sst>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3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/>
    <xf numFmtId="0" fontId="1" fillId="0" borderId="0" xfId="0" applyFont="1" applyBorder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 applyBorder="1"/>
    <xf numFmtId="166" fontId="1" fillId="0" borderId="0" xfId="0" applyNumberFormat="1" applyFont="1" applyBorder="1"/>
    <xf numFmtId="0" fontId="9" fillId="0" borderId="0" xfId="0" applyFont="1" applyBorder="1"/>
    <xf numFmtId="0" fontId="8" fillId="0" borderId="0" xfId="0" applyFont="1" applyBorder="1"/>
    <xf numFmtId="0" fontId="0" fillId="0" borderId="0" xfId="0" applyFill="1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10" xfId="0" applyBorder="1"/>
    <xf numFmtId="2" fontId="0" fillId="0" borderId="9" xfId="0" applyNumberFormat="1" applyBorder="1"/>
    <xf numFmtId="2" fontId="0" fillId="0" borderId="10" xfId="0" applyNumberFormat="1" applyBorder="1"/>
    <xf numFmtId="168" fontId="0" fillId="0" borderId="7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" fillId="0" borderId="6" xfId="0" applyNumberFormat="1" applyFont="1" applyBorder="1"/>
    <xf numFmtId="2" fontId="13" fillId="3" borderId="0" xfId="0" applyNumberFormat="1" applyFont="1" applyFill="1" applyBorder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 applyBorder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169" fontId="0" fillId="0" borderId="10" xfId="0" applyNumberFormat="1" applyBorder="1"/>
    <xf numFmtId="2" fontId="0" fillId="0" borderId="6" xfId="0" applyNumberFormat="1" applyFont="1" applyBorder="1"/>
    <xf numFmtId="2" fontId="0" fillId="0" borderId="6" xfId="0" applyNumberFormat="1" applyFont="1" applyFill="1" applyBorder="1"/>
    <xf numFmtId="0" fontId="0" fillId="0" borderId="0" xfId="0" applyAlignment="1">
      <alignment horizontal="left"/>
    </xf>
    <xf numFmtId="2" fontId="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31" customWidth="1"/>
  </cols>
  <sheetData>
    <row r="1" spans="1:3" ht="15.75" x14ac:dyDescent="0.25">
      <c r="A1" s="27" t="s">
        <v>0</v>
      </c>
    </row>
    <row r="2" spans="1:3" ht="15.75" x14ac:dyDescent="0.25">
      <c r="A2" s="28"/>
    </row>
    <row r="3" spans="1:3" ht="15.75" x14ac:dyDescent="0.25">
      <c r="A3" s="27" t="s">
        <v>125</v>
      </c>
    </row>
    <row r="4" spans="1:3" ht="15.75" x14ac:dyDescent="0.25">
      <c r="A4" s="28"/>
    </row>
    <row r="5" spans="1:3" ht="15.75" x14ac:dyDescent="0.25">
      <c r="A5" s="29"/>
      <c r="B5" s="32" t="s">
        <v>1</v>
      </c>
      <c r="C5" s="32" t="s">
        <v>1</v>
      </c>
    </row>
    <row r="6" spans="1:3" ht="15.75" x14ac:dyDescent="0.25">
      <c r="A6" s="29" t="s">
        <v>2</v>
      </c>
    </row>
    <row r="7" spans="1:3" ht="15.75" x14ac:dyDescent="0.25">
      <c r="A7" s="30" t="s">
        <v>126</v>
      </c>
      <c r="B7" s="31">
        <v>2104.9699999999998</v>
      </c>
    </row>
    <row r="8" spans="1:3" ht="15.75" x14ac:dyDescent="0.25">
      <c r="A8" s="30" t="s">
        <v>3</v>
      </c>
    </row>
    <row r="9" spans="1:3" ht="15.75" x14ac:dyDescent="0.25">
      <c r="A9" s="30" t="s">
        <v>4</v>
      </c>
    </row>
    <row r="10" spans="1:3" ht="15.75" x14ac:dyDescent="0.25">
      <c r="A10" s="28"/>
      <c r="B10" s="24"/>
      <c r="C10" s="33">
        <f>SUM(B7+B8-B9)</f>
        <v>2104.9699999999998</v>
      </c>
    </row>
    <row r="11" spans="1:3" ht="15.75" x14ac:dyDescent="0.25">
      <c r="A11" s="28"/>
    </row>
    <row r="12" spans="1:3" ht="15.75" x14ac:dyDescent="0.25">
      <c r="A12" s="28"/>
    </row>
    <row r="13" spans="1:3" ht="15.75" x14ac:dyDescent="0.25">
      <c r="A13" s="27" t="s">
        <v>5</v>
      </c>
    </row>
    <row r="14" spans="1:3" ht="15.75" x14ac:dyDescent="0.25">
      <c r="A14" s="28"/>
    </row>
    <row r="15" spans="1:3" ht="15.75" x14ac:dyDescent="0.25">
      <c r="A15" s="29" t="s">
        <v>6</v>
      </c>
    </row>
    <row r="16" spans="1:3" ht="15.75" x14ac:dyDescent="0.25">
      <c r="A16" s="28" t="s">
        <v>83</v>
      </c>
      <c r="B16" s="31">
        <v>2235.7399999999998</v>
      </c>
    </row>
    <row r="17" spans="1:3" ht="15.75" x14ac:dyDescent="0.25">
      <c r="A17" s="28" t="s">
        <v>7</v>
      </c>
      <c r="B17" s="31">
        <f>'Cash book'!E27</f>
        <v>2570.19</v>
      </c>
    </row>
    <row r="18" spans="1:3" ht="15.75" x14ac:dyDescent="0.25">
      <c r="A18" s="28" t="s">
        <v>8</v>
      </c>
      <c r="B18" s="31">
        <f>'Cash book'!F27</f>
        <v>2700.96</v>
      </c>
    </row>
    <row r="19" spans="1:3" ht="15.75" x14ac:dyDescent="0.25">
      <c r="A19" s="28" t="s">
        <v>9</v>
      </c>
      <c r="B19" s="24"/>
      <c r="C19" s="31">
        <f>B16+B17-B18</f>
        <v>2104.9700000000003</v>
      </c>
    </row>
    <row r="20" spans="1:3" ht="15.75" x14ac:dyDescent="0.25">
      <c r="A20" s="28"/>
    </row>
    <row r="21" spans="1:3" ht="15.75" x14ac:dyDescent="0.25">
      <c r="A21" s="29"/>
    </row>
    <row r="22" spans="1:3" ht="15.75" x14ac:dyDescent="0.25">
      <c r="A22" s="28"/>
    </row>
    <row r="23" spans="1:3" ht="15.75" x14ac:dyDescent="0.25">
      <c r="A23" s="28"/>
    </row>
    <row r="24" spans="1:3" ht="15.75" x14ac:dyDescent="0.25">
      <c r="A24" s="28"/>
    </row>
    <row r="25" spans="1:3" ht="15.75" x14ac:dyDescent="0.25">
      <c r="A25" s="28"/>
    </row>
    <row r="26" spans="1:3" ht="15.75" x14ac:dyDescent="0.25">
      <c r="A26" s="28"/>
      <c r="B26" s="33"/>
    </row>
    <row r="27" spans="1:3" ht="15.75" x14ac:dyDescent="0.25">
      <c r="A27" s="28"/>
    </row>
    <row r="28" spans="1:3" ht="15.75" x14ac:dyDescent="0.25">
      <c r="A28" s="35"/>
      <c r="B28" s="33"/>
      <c r="C28" s="33"/>
    </row>
    <row r="29" spans="1:3" ht="15.75" x14ac:dyDescent="0.25">
      <c r="A29" s="36"/>
      <c r="B29" s="33"/>
      <c r="C29" s="33"/>
    </row>
    <row r="30" spans="1:3" ht="15.75" x14ac:dyDescent="0.25">
      <c r="A30" s="36"/>
      <c r="B30" s="33"/>
      <c r="C30" s="33"/>
    </row>
    <row r="31" spans="1:3" ht="15.75" x14ac:dyDescent="0.25">
      <c r="A31" s="36"/>
      <c r="B31" s="33"/>
      <c r="C31" s="33"/>
    </row>
    <row r="32" spans="1:3" ht="15.75" x14ac:dyDescent="0.25">
      <c r="A32" s="36"/>
      <c r="B32" s="33"/>
      <c r="C32" s="33"/>
    </row>
    <row r="33" spans="1:3" ht="15.75" x14ac:dyDescent="0.25">
      <c r="A33" s="36"/>
      <c r="B33" s="33"/>
      <c r="C33" s="34"/>
    </row>
    <row r="34" spans="1:3" ht="15.75" x14ac:dyDescent="0.25">
      <c r="A34" s="2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style="9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6">
        <v>10</v>
      </c>
      <c r="I1" s="16"/>
      <c r="J1" s="20"/>
    </row>
    <row r="2" spans="1:10" x14ac:dyDescent="0.25">
      <c r="A2" s="3" t="s">
        <v>10</v>
      </c>
      <c r="B2" s="2" t="s">
        <v>11</v>
      </c>
      <c r="D2" s="2" t="s">
        <v>84</v>
      </c>
      <c r="E2" s="19"/>
      <c r="F2" s="2" t="s">
        <v>12</v>
      </c>
      <c r="G2" s="2"/>
      <c r="H2" s="2" t="s">
        <v>13</v>
      </c>
      <c r="I2" s="7"/>
      <c r="J2" s="8"/>
    </row>
    <row r="3" spans="1:10" ht="15.75" x14ac:dyDescent="0.25">
      <c r="A3" s="29" t="s">
        <v>127</v>
      </c>
      <c r="B3" s="15" t="s">
        <v>14</v>
      </c>
      <c r="C3" s="15"/>
      <c r="D3" s="2" t="s">
        <v>15</v>
      </c>
      <c r="E3" s="19"/>
      <c r="F3" s="2" t="s">
        <v>15</v>
      </c>
      <c r="G3" s="2"/>
      <c r="H3" s="2" t="s">
        <v>15</v>
      </c>
      <c r="I3" s="7"/>
      <c r="J3" s="3"/>
    </row>
    <row r="4" spans="1:10" x14ac:dyDescent="0.25">
      <c r="B4" s="3"/>
      <c r="C4" s="3"/>
      <c r="D4" s="21" t="s">
        <v>16</v>
      </c>
    </row>
    <row r="5" spans="1:10" x14ac:dyDescent="0.25">
      <c r="A5" s="3"/>
      <c r="B5" s="15" t="s">
        <v>1</v>
      </c>
      <c r="C5" s="3"/>
      <c r="D5" s="15" t="s">
        <v>1</v>
      </c>
      <c r="F5" s="15" t="s">
        <v>1</v>
      </c>
      <c r="H5" s="15" t="s">
        <v>1</v>
      </c>
    </row>
    <row r="6" spans="1:10" x14ac:dyDescent="0.25">
      <c r="A6" s="13" t="s">
        <v>17</v>
      </c>
    </row>
    <row r="7" spans="1:10" x14ac:dyDescent="0.25">
      <c r="A7" t="s">
        <v>18</v>
      </c>
      <c r="B7" s="44">
        <f>'Cash book'!G27</f>
        <v>2000</v>
      </c>
      <c r="C7" s="12"/>
      <c r="E7" s="17"/>
      <c r="F7" s="12"/>
      <c r="G7" s="12"/>
      <c r="H7" s="44">
        <f>Budget!H33</f>
        <v>2000</v>
      </c>
      <c r="I7" s="12"/>
    </row>
    <row r="8" spans="1:10" x14ac:dyDescent="0.25">
      <c r="A8" t="s">
        <v>19</v>
      </c>
      <c r="B8" s="44">
        <f>'Cash book'!I27</f>
        <v>70.19</v>
      </c>
      <c r="C8" s="12"/>
      <c r="D8" s="12"/>
      <c r="E8" s="17"/>
      <c r="F8" s="12"/>
      <c r="G8" s="12"/>
      <c r="H8" s="44">
        <f>Budget!H27</f>
        <v>0</v>
      </c>
      <c r="I8" s="12"/>
    </row>
    <row r="9" spans="1:10" x14ac:dyDescent="0.25">
      <c r="A9" t="s">
        <v>20</v>
      </c>
      <c r="B9" s="44">
        <f>'Cash book'!H27</f>
        <v>500</v>
      </c>
      <c r="C9" s="12"/>
      <c r="D9" s="12"/>
      <c r="E9" s="17"/>
      <c r="F9" s="12"/>
      <c r="G9" s="12"/>
      <c r="H9" s="44">
        <v>0</v>
      </c>
      <c r="I9" s="12"/>
    </row>
    <row r="10" spans="1:10" x14ac:dyDescent="0.25">
      <c r="B10" s="12"/>
      <c r="C10" s="12"/>
      <c r="D10" s="12"/>
      <c r="E10" s="17"/>
      <c r="F10" s="12"/>
      <c r="G10" s="12"/>
      <c r="H10" s="12"/>
      <c r="I10" s="12"/>
    </row>
    <row r="11" spans="1:10" x14ac:dyDescent="0.25">
      <c r="B11" s="14"/>
      <c r="C11" s="12"/>
      <c r="D11" s="14"/>
      <c r="E11" s="17"/>
      <c r="F11" s="14"/>
      <c r="G11" s="12"/>
      <c r="H11" s="14"/>
      <c r="I11" s="17"/>
    </row>
    <row r="12" spans="1:10" x14ac:dyDescent="0.25">
      <c r="A12" t="s">
        <v>21</v>
      </c>
      <c r="B12" s="44">
        <f>SUM(B7:B9)</f>
        <v>2570.19</v>
      </c>
      <c r="C12" s="12"/>
      <c r="D12" s="44">
        <f>+H12*$H$1/12</f>
        <v>1666.6666666666667</v>
      </c>
      <c r="E12" s="17"/>
      <c r="F12" s="44">
        <f>+B12-D12</f>
        <v>903.52333333333331</v>
      </c>
      <c r="G12" s="12"/>
      <c r="H12" s="44">
        <f>SUM(H7:H11)</f>
        <v>2000</v>
      </c>
      <c r="I12" s="12"/>
    </row>
    <row r="13" spans="1:10" x14ac:dyDescent="0.25">
      <c r="B13" s="12"/>
      <c r="C13" s="12"/>
      <c r="D13" s="12"/>
      <c r="E13" s="17"/>
      <c r="F13" s="12"/>
      <c r="G13" s="12"/>
      <c r="H13" s="12"/>
      <c r="I13" s="12"/>
    </row>
    <row r="14" spans="1:10" x14ac:dyDescent="0.25">
      <c r="A14" s="13" t="s">
        <v>22</v>
      </c>
      <c r="B14" s="12"/>
      <c r="C14" s="12"/>
      <c r="D14" s="12"/>
      <c r="E14" s="17"/>
      <c r="F14" s="12"/>
      <c r="G14" s="12"/>
      <c r="H14" s="12"/>
      <c r="I14" s="12"/>
    </row>
    <row r="15" spans="1:10" x14ac:dyDescent="0.25">
      <c r="A15" t="s">
        <v>23</v>
      </c>
      <c r="B15" s="12">
        <f>'Cash book'!K27</f>
        <v>520</v>
      </c>
      <c r="C15" s="12"/>
      <c r="D15" s="12">
        <f t="shared" ref="D15:D27" si="0">+H15*$H$1/12</f>
        <v>433.33333333333331</v>
      </c>
      <c r="E15" s="17"/>
      <c r="F15" s="12">
        <f t="shared" ref="F15:F28" si="1">-B15+D15</f>
        <v>-86.666666666666686</v>
      </c>
      <c r="G15" s="12"/>
      <c r="H15" s="12">
        <f>Budget!H7</f>
        <v>520</v>
      </c>
      <c r="I15" s="12"/>
    </row>
    <row r="16" spans="1:10" x14ac:dyDescent="0.25">
      <c r="A16" t="s">
        <v>24</v>
      </c>
      <c r="B16" s="12">
        <f>'Cash book'!L27</f>
        <v>0</v>
      </c>
      <c r="C16" s="12"/>
      <c r="D16" s="12">
        <f t="shared" si="0"/>
        <v>16.666666666666668</v>
      </c>
      <c r="E16" s="17"/>
      <c r="F16" s="12">
        <f t="shared" si="1"/>
        <v>16.666666666666668</v>
      </c>
      <c r="G16" s="12"/>
      <c r="H16" s="12">
        <f>Budget!H8</f>
        <v>20</v>
      </c>
      <c r="I16" s="12"/>
    </row>
    <row r="17" spans="1:9" x14ac:dyDescent="0.25">
      <c r="A17" t="s">
        <v>25</v>
      </c>
      <c r="B17" s="12">
        <f>'Cash book'!V27</f>
        <v>0</v>
      </c>
      <c r="C17" s="12"/>
      <c r="D17" s="12">
        <f t="shared" si="0"/>
        <v>41.666666666666664</v>
      </c>
      <c r="E17" s="17"/>
      <c r="F17" s="12">
        <f t="shared" si="1"/>
        <v>41.666666666666664</v>
      </c>
      <c r="G17" s="12"/>
      <c r="H17" s="12">
        <f>Budget!H9</f>
        <v>50</v>
      </c>
      <c r="I17" s="12"/>
    </row>
    <row r="18" spans="1:9" x14ac:dyDescent="0.25">
      <c r="A18" t="s">
        <v>26</v>
      </c>
      <c r="B18" s="12">
        <f>'Cash book'!N27</f>
        <v>325</v>
      </c>
      <c r="C18" s="12"/>
      <c r="D18" s="12">
        <f t="shared" si="0"/>
        <v>625</v>
      </c>
      <c r="E18" s="17"/>
      <c r="F18" s="12">
        <f t="shared" si="1"/>
        <v>300</v>
      </c>
      <c r="G18" s="12"/>
      <c r="H18" s="12">
        <f>Budget!H10+Budget!H13</f>
        <v>750</v>
      </c>
      <c r="I18" s="12"/>
    </row>
    <row r="19" spans="1:9" s="48" customFormat="1" x14ac:dyDescent="0.25">
      <c r="A19" s="48" t="s">
        <v>90</v>
      </c>
      <c r="B19" s="12">
        <f>'Cash book'!M27</f>
        <v>0</v>
      </c>
      <c r="C19" s="12"/>
      <c r="D19" s="12">
        <f t="shared" si="0"/>
        <v>41.666666666666664</v>
      </c>
      <c r="E19" s="17"/>
      <c r="F19" s="12">
        <f t="shared" si="1"/>
        <v>41.666666666666664</v>
      </c>
      <c r="G19" s="12"/>
      <c r="H19" s="12">
        <f>Budget!H12</f>
        <v>50</v>
      </c>
      <c r="I19" s="12"/>
    </row>
    <row r="20" spans="1:9" x14ac:dyDescent="0.25">
      <c r="A20" t="s">
        <v>27</v>
      </c>
      <c r="B20" s="12">
        <f>'Cash book'!R27</f>
        <v>368.4</v>
      </c>
      <c r="C20" s="12"/>
      <c r="D20" s="12">
        <f t="shared" si="0"/>
        <v>0</v>
      </c>
      <c r="E20" s="17"/>
      <c r="F20" s="12">
        <f t="shared" si="1"/>
        <v>-368.4</v>
      </c>
      <c r="G20" s="12"/>
      <c r="H20" s="12">
        <f>Budget!H20</f>
        <v>0</v>
      </c>
      <c r="I20" s="12"/>
    </row>
    <row r="21" spans="1:9" x14ac:dyDescent="0.25">
      <c r="A21" t="s">
        <v>28</v>
      </c>
      <c r="B21" s="12">
        <f>'Cash book'!O27</f>
        <v>161.93</v>
      </c>
      <c r="C21" s="12"/>
      <c r="D21" s="12">
        <f t="shared" si="0"/>
        <v>145.83333333333334</v>
      </c>
      <c r="E21" s="17"/>
      <c r="F21" s="12">
        <f t="shared" si="1"/>
        <v>-16.096666666666664</v>
      </c>
      <c r="G21" s="12"/>
      <c r="H21" s="12">
        <f>Budget!H14</f>
        <v>175</v>
      </c>
      <c r="I21" s="12"/>
    </row>
    <row r="22" spans="1:9" x14ac:dyDescent="0.25">
      <c r="A22" t="s">
        <v>29</v>
      </c>
      <c r="B22" s="12">
        <f>'Cash book'!P27</f>
        <v>120</v>
      </c>
      <c r="C22" s="12"/>
      <c r="D22" s="12">
        <f t="shared" si="0"/>
        <v>100</v>
      </c>
      <c r="E22" s="17"/>
      <c r="F22" s="12">
        <f t="shared" si="1"/>
        <v>-20</v>
      </c>
      <c r="G22" s="12"/>
      <c r="H22" s="12">
        <f>Budget!H11</f>
        <v>120</v>
      </c>
      <c r="I22" s="12"/>
    </row>
    <row r="23" spans="1:9" x14ac:dyDescent="0.25">
      <c r="A23" t="s">
        <v>30</v>
      </c>
      <c r="B23" s="12">
        <f>'Cash book'!Q27</f>
        <v>258.81</v>
      </c>
      <c r="C23" s="12"/>
      <c r="D23" s="12">
        <f t="shared" si="0"/>
        <v>166.66666666666666</v>
      </c>
      <c r="E23" s="17"/>
      <c r="F23" s="12">
        <f t="shared" si="1"/>
        <v>-92.143333333333345</v>
      </c>
      <c r="G23" s="12"/>
      <c r="H23" s="12">
        <f>Budget!H17</f>
        <v>200</v>
      </c>
      <c r="I23" s="12"/>
    </row>
    <row r="24" spans="1:9" x14ac:dyDescent="0.25">
      <c r="A24" t="s">
        <v>31</v>
      </c>
      <c r="B24" s="12">
        <f>'Cash book'!S27</f>
        <v>0</v>
      </c>
      <c r="C24" s="12"/>
      <c r="D24" s="12">
        <f t="shared" si="0"/>
        <v>312.5</v>
      </c>
      <c r="E24" s="17"/>
      <c r="F24" s="12">
        <f t="shared" si="1"/>
        <v>312.5</v>
      </c>
      <c r="G24" s="12"/>
      <c r="H24" s="12">
        <f>Budget!H15</f>
        <v>375</v>
      </c>
      <c r="I24" s="12"/>
    </row>
    <row r="25" spans="1:9" x14ac:dyDescent="0.25">
      <c r="A25" t="s">
        <v>32</v>
      </c>
      <c r="B25" s="12">
        <f>'Cash book'!T27</f>
        <v>0</v>
      </c>
      <c r="C25" s="12"/>
      <c r="D25" s="12">
        <f t="shared" si="0"/>
        <v>83.333333333333329</v>
      </c>
      <c r="E25" s="17"/>
      <c r="F25" s="17">
        <f t="shared" si="1"/>
        <v>83.333333333333329</v>
      </c>
      <c r="G25" s="12"/>
      <c r="H25" s="12">
        <f>Budget!H18</f>
        <v>100</v>
      </c>
      <c r="I25" s="17"/>
    </row>
    <row r="26" spans="1:9" s="48" customFormat="1" x14ac:dyDescent="0.25">
      <c r="A26" s="48" t="s">
        <v>50</v>
      </c>
      <c r="B26" s="12">
        <f>'Cash book'!U27</f>
        <v>946.82</v>
      </c>
      <c r="C26" s="12"/>
      <c r="D26" s="12">
        <f t="shared" si="0"/>
        <v>166.66666666666666</v>
      </c>
      <c r="E26" s="17"/>
      <c r="F26" s="17">
        <f t="shared" si="1"/>
        <v>-780.15333333333342</v>
      </c>
      <c r="G26" s="12"/>
      <c r="H26" s="12">
        <f>Budget!H16</f>
        <v>200</v>
      </c>
      <c r="I26" s="17"/>
    </row>
    <row r="27" spans="1:9" s="48" customFormat="1" x14ac:dyDescent="0.25">
      <c r="A27" s="48" t="s">
        <v>89</v>
      </c>
      <c r="B27" s="12">
        <f>'Cash book'!U28</f>
        <v>0</v>
      </c>
      <c r="C27" s="12"/>
      <c r="D27" s="12">
        <f t="shared" si="0"/>
        <v>41.666666666666664</v>
      </c>
      <c r="E27" s="17"/>
      <c r="F27" s="17">
        <f t="shared" si="1"/>
        <v>41.666666666666664</v>
      </c>
      <c r="G27" s="12"/>
      <c r="H27" s="12">
        <f>Budget!H19</f>
        <v>50</v>
      </c>
      <c r="I27" s="17"/>
    </row>
    <row r="28" spans="1:9" x14ac:dyDescent="0.25">
      <c r="B28" s="22">
        <f>SUM(B15:B27)</f>
        <v>2700.96</v>
      </c>
      <c r="C28" s="12"/>
      <c r="D28" s="22">
        <f>SUM(D15:D27)</f>
        <v>2175</v>
      </c>
      <c r="E28" s="17"/>
      <c r="F28" s="22">
        <f t="shared" si="1"/>
        <v>-525.96</v>
      </c>
      <c r="G28" s="12"/>
      <c r="H28" s="22">
        <f>SUM(H15:H27)</f>
        <v>2610</v>
      </c>
      <c r="I28" s="12"/>
    </row>
    <row r="29" spans="1:9" x14ac:dyDescent="0.25">
      <c r="B29" s="14"/>
      <c r="C29" s="12"/>
      <c r="D29" s="14"/>
      <c r="E29" s="17"/>
      <c r="F29" s="14" t="s">
        <v>14</v>
      </c>
      <c r="G29" s="12"/>
      <c r="H29" s="14"/>
      <c r="I29" s="17"/>
    </row>
    <row r="30" spans="1:9" x14ac:dyDescent="0.25">
      <c r="A30" t="s">
        <v>33</v>
      </c>
      <c r="B30" s="44">
        <f>+B12-B28</f>
        <v>-130.76999999999998</v>
      </c>
      <c r="C30" s="12"/>
      <c r="D30" s="44">
        <f>+D12-D28</f>
        <v>-508.33333333333326</v>
      </c>
      <c r="E30" s="17"/>
      <c r="F30" s="44">
        <f>+B30-D30</f>
        <v>377.56333333333328</v>
      </c>
      <c r="G30" s="12"/>
      <c r="H30" s="44">
        <f>+H12-H28</f>
        <v>-610</v>
      </c>
      <c r="I30" s="12"/>
    </row>
    <row r="32" spans="1:9" x14ac:dyDescent="0.25">
      <c r="A32" t="s">
        <v>34</v>
      </c>
      <c r="B32" s="12">
        <f>'Full Reconciliation'!B16</f>
        <v>2235.7399999999998</v>
      </c>
      <c r="H32" s="12"/>
      <c r="I32" s="12"/>
    </row>
    <row r="34" spans="1:9" ht="15.75" thickBot="1" x14ac:dyDescent="0.3">
      <c r="A34" t="s">
        <v>35</v>
      </c>
      <c r="B34" s="26">
        <f>+B30+B32</f>
        <v>2104.9699999999998</v>
      </c>
      <c r="H34" s="18">
        <f>+H30+H32</f>
        <v>-610</v>
      </c>
      <c r="I34" s="17"/>
    </row>
    <row r="35" spans="1:9" ht="15.75" thickTop="1" x14ac:dyDescent="0.25"/>
    <row r="37" spans="1:9" x14ac:dyDescent="0.25">
      <c r="A37" t="s">
        <v>36</v>
      </c>
      <c r="B37" s="25">
        <f>+B28-'Cash book'!F27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Y35"/>
  <sheetViews>
    <sheetView workbookViewId="0">
      <pane ySplit="3" topLeftCell="A7" activePane="bottomLeft" state="frozen"/>
      <selection activeCell="H1" sqref="H1"/>
      <selection pane="bottomLeft" activeCell="Y20" sqref="Y20"/>
    </sheetView>
  </sheetViews>
  <sheetFormatPr defaultRowHeight="15" x14ac:dyDescent="0.25"/>
  <cols>
    <col min="1" max="1" width="16.7109375" customWidth="1"/>
    <col min="2" max="2" width="26.140625" customWidth="1"/>
    <col min="3" max="3" width="13.85546875" customWidth="1"/>
    <col min="4" max="4" width="10.28515625" customWidth="1"/>
    <col min="5" max="5" width="7.7109375" customWidth="1"/>
    <col min="6" max="6" width="9.5703125" bestFit="1" customWidth="1"/>
    <col min="7" max="7" width="11.5703125" customWidth="1"/>
    <col min="8" max="8" width="16.85546875" bestFit="1" customWidth="1"/>
    <col min="9" max="9" width="10.5703125" customWidth="1"/>
    <col min="10" max="10" width="10.5703125" style="48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6.5703125" customWidth="1"/>
    <col min="19" max="19" width="10" bestFit="1" customWidth="1"/>
    <col min="20" max="20" width="7.85546875" customWidth="1"/>
    <col min="21" max="21" width="8" style="48" customWidth="1"/>
    <col min="22" max="22" width="9.42578125" bestFit="1" customWidth="1"/>
    <col min="23" max="23" width="9.42578125" style="48" customWidth="1"/>
    <col min="24" max="24" width="9.42578125" customWidth="1"/>
    <col min="25" max="25" width="12.7109375" customWidth="1"/>
  </cols>
  <sheetData>
    <row r="1" spans="1:25" ht="41.25" customHeight="1" x14ac:dyDescent="0.35">
      <c r="A1" s="3" t="s">
        <v>55</v>
      </c>
      <c r="Y1" s="50" t="s">
        <v>78</v>
      </c>
    </row>
    <row r="2" spans="1:25" ht="21" x14ac:dyDescent="0.35">
      <c r="G2" s="6" t="s">
        <v>37</v>
      </c>
      <c r="K2" s="70" t="s">
        <v>60</v>
      </c>
      <c r="L2" s="3"/>
      <c r="M2" s="3"/>
      <c r="N2" s="3"/>
      <c r="Y2" s="49" t="s">
        <v>79</v>
      </c>
    </row>
    <row r="3" spans="1:25" x14ac:dyDescent="0.25">
      <c r="A3" s="3" t="s">
        <v>56</v>
      </c>
      <c r="B3" s="3" t="s">
        <v>41</v>
      </c>
      <c r="C3" s="3" t="s">
        <v>70</v>
      </c>
      <c r="D3" s="3" t="s">
        <v>57</v>
      </c>
      <c r="E3" s="3" t="s">
        <v>58</v>
      </c>
      <c r="F3" s="3" t="s">
        <v>59</v>
      </c>
      <c r="G3" s="3" t="s">
        <v>18</v>
      </c>
      <c r="H3" s="3" t="s">
        <v>61</v>
      </c>
      <c r="I3" s="3" t="s">
        <v>73</v>
      </c>
      <c r="J3" s="49" t="s">
        <v>38</v>
      </c>
      <c r="K3" s="3" t="s">
        <v>62</v>
      </c>
      <c r="L3" s="3" t="s">
        <v>74</v>
      </c>
      <c r="M3" s="3" t="s">
        <v>63</v>
      </c>
      <c r="N3" s="3" t="s">
        <v>68</v>
      </c>
      <c r="O3" s="3" t="s">
        <v>28</v>
      </c>
      <c r="P3" s="3" t="s">
        <v>82</v>
      </c>
      <c r="Q3" s="3" t="s">
        <v>42</v>
      </c>
      <c r="R3" s="3" t="s">
        <v>67</v>
      </c>
      <c r="S3" s="3" t="s">
        <v>64</v>
      </c>
      <c r="T3" s="3" t="s">
        <v>65</v>
      </c>
      <c r="U3" s="49" t="s">
        <v>91</v>
      </c>
      <c r="V3" s="3" t="s">
        <v>25</v>
      </c>
      <c r="W3" s="49" t="s">
        <v>38</v>
      </c>
      <c r="X3" s="3" t="s">
        <v>77</v>
      </c>
      <c r="Y3" s="49" t="s">
        <v>80</v>
      </c>
    </row>
    <row r="4" spans="1:25" x14ac:dyDescent="0.25">
      <c r="Y4" s="61">
        <v>2235.7399999999998</v>
      </c>
    </row>
    <row r="5" spans="1:25" s="48" customFormat="1" x14ac:dyDescent="0.25">
      <c r="Y5" s="61"/>
    </row>
    <row r="6" spans="1:25" x14ac:dyDescent="0.25">
      <c r="A6" s="48" t="s">
        <v>66</v>
      </c>
      <c r="B6" s="48" t="s">
        <v>69</v>
      </c>
      <c r="C6" s="48" t="s">
        <v>88</v>
      </c>
      <c r="D6" s="48" t="s">
        <v>107</v>
      </c>
      <c r="E6" s="38">
        <v>70.19</v>
      </c>
      <c r="F6" s="11"/>
      <c r="G6" s="38"/>
      <c r="H6" s="11"/>
      <c r="I6" s="11">
        <v>70.19</v>
      </c>
      <c r="J6" s="56">
        <f>SUM(G6:I6)-W6</f>
        <v>70.19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53"/>
      <c r="V6" s="53"/>
      <c r="W6" s="56">
        <f>SUM(K6:V6)</f>
        <v>0</v>
      </c>
      <c r="X6" s="46"/>
      <c r="Y6" s="72">
        <f>Y4+J6-W6</f>
        <v>2305.9299999999998</v>
      </c>
    </row>
    <row r="7" spans="1:25" x14ac:dyDescent="0.25">
      <c r="A7" t="s">
        <v>87</v>
      </c>
      <c r="B7" t="s">
        <v>39</v>
      </c>
      <c r="C7" t="s">
        <v>88</v>
      </c>
      <c r="D7" t="s">
        <v>108</v>
      </c>
      <c r="E7" s="42">
        <v>2000</v>
      </c>
      <c r="F7" s="10"/>
      <c r="G7" s="42">
        <v>2000</v>
      </c>
      <c r="H7" s="10"/>
      <c r="I7" s="10"/>
      <c r="J7" s="71">
        <f t="shared" ref="J7:J10" si="0">SUM(G7:I7)</f>
        <v>2000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52"/>
      <c r="V7" s="52"/>
      <c r="W7" s="52">
        <f t="shared" ref="W7:W20" si="1">SUM(K7:V7)</f>
        <v>0</v>
      </c>
      <c r="X7" s="47"/>
      <c r="Y7" s="72">
        <f t="shared" ref="Y7:Y20" si="2">Y6+J7-W7</f>
        <v>4305.93</v>
      </c>
    </row>
    <row r="8" spans="1:25" s="48" customFormat="1" x14ac:dyDescent="0.25">
      <c r="B8" s="48" t="s">
        <v>95</v>
      </c>
      <c r="C8" s="48" t="s">
        <v>94</v>
      </c>
      <c r="D8" s="48" t="s">
        <v>98</v>
      </c>
      <c r="E8" s="42"/>
      <c r="F8" s="52">
        <v>163.82</v>
      </c>
      <c r="G8" s="42"/>
      <c r="H8" s="52"/>
      <c r="I8" s="52"/>
      <c r="J8" s="71"/>
      <c r="K8" s="52"/>
      <c r="L8" s="52"/>
      <c r="M8" s="52"/>
      <c r="N8" s="52"/>
      <c r="O8" s="52"/>
      <c r="P8" s="52"/>
      <c r="Q8" s="52">
        <v>163.82</v>
      </c>
      <c r="R8" s="52"/>
      <c r="S8" s="52"/>
      <c r="T8" s="52"/>
      <c r="U8" s="52"/>
      <c r="V8" s="52"/>
      <c r="W8" s="52">
        <f t="shared" si="1"/>
        <v>163.82</v>
      </c>
      <c r="X8" s="47"/>
      <c r="Y8" s="72">
        <f t="shared" si="2"/>
        <v>4142.1100000000006</v>
      </c>
    </row>
    <row r="9" spans="1:25" s="48" customFormat="1" x14ac:dyDescent="0.25">
      <c r="B9" s="48" t="s">
        <v>97</v>
      </c>
      <c r="C9" s="48" t="s">
        <v>94</v>
      </c>
      <c r="D9" s="37" t="s">
        <v>105</v>
      </c>
      <c r="E9" s="42"/>
      <c r="F9" s="52">
        <v>260</v>
      </c>
      <c r="G9" s="42"/>
      <c r="H9" s="52"/>
      <c r="I9" s="52"/>
      <c r="J9" s="71"/>
      <c r="K9" s="52">
        <v>260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>
        <f t="shared" si="1"/>
        <v>260</v>
      </c>
      <c r="X9" s="47"/>
      <c r="Y9" s="72">
        <f t="shared" si="2"/>
        <v>3882.1100000000006</v>
      </c>
    </row>
    <row r="10" spans="1:25" x14ac:dyDescent="0.25">
      <c r="A10" t="s">
        <v>92</v>
      </c>
      <c r="B10" t="s">
        <v>39</v>
      </c>
      <c r="C10" t="s">
        <v>88</v>
      </c>
      <c r="D10" s="37" t="s">
        <v>106</v>
      </c>
      <c r="E10" s="42">
        <v>500</v>
      </c>
      <c r="F10" s="10"/>
      <c r="G10" s="42"/>
      <c r="H10" s="10">
        <v>500</v>
      </c>
      <c r="I10" s="10"/>
      <c r="J10" s="57">
        <f t="shared" si="0"/>
        <v>500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52"/>
      <c r="V10" s="52"/>
      <c r="W10" s="52">
        <f t="shared" si="1"/>
        <v>0</v>
      </c>
      <c r="X10" s="47"/>
      <c r="Y10" s="72">
        <f t="shared" si="2"/>
        <v>4382.1100000000006</v>
      </c>
    </row>
    <row r="11" spans="1:25" x14ac:dyDescent="0.25">
      <c r="A11" t="s">
        <v>96</v>
      </c>
      <c r="B11" t="s">
        <v>93</v>
      </c>
      <c r="C11" t="s">
        <v>94</v>
      </c>
      <c r="D11" t="s">
        <v>99</v>
      </c>
      <c r="E11" s="42"/>
      <c r="F11" s="10">
        <v>325</v>
      </c>
      <c r="G11" s="42"/>
      <c r="H11" s="10"/>
      <c r="I11" s="10"/>
      <c r="J11" s="55"/>
      <c r="K11" s="10"/>
      <c r="L11" s="10"/>
      <c r="M11" s="10"/>
      <c r="N11" s="10">
        <v>325</v>
      </c>
      <c r="O11" s="10"/>
      <c r="P11" s="10"/>
      <c r="Q11" s="10"/>
      <c r="R11" s="10"/>
      <c r="S11" s="10"/>
      <c r="T11" s="10"/>
      <c r="U11" s="52"/>
      <c r="V11" s="52"/>
      <c r="W11" s="52">
        <f t="shared" si="1"/>
        <v>325</v>
      </c>
      <c r="X11" s="47"/>
      <c r="Y11" s="72">
        <f t="shared" si="2"/>
        <v>4057.1100000000006</v>
      </c>
    </row>
    <row r="12" spans="1:25" x14ac:dyDescent="0.25">
      <c r="A12" t="s">
        <v>100</v>
      </c>
      <c r="B12" t="s">
        <v>101</v>
      </c>
      <c r="C12" t="s">
        <v>94</v>
      </c>
      <c r="D12" t="s">
        <v>102</v>
      </c>
      <c r="E12" s="42"/>
      <c r="F12" s="10">
        <v>646.82000000000005</v>
      </c>
      <c r="G12" s="42"/>
      <c r="H12" s="10"/>
      <c r="I12" s="10"/>
      <c r="J12" s="55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52">
        <v>646.82000000000005</v>
      </c>
      <c r="V12" s="52"/>
      <c r="W12" s="52">
        <f t="shared" si="1"/>
        <v>646.82000000000005</v>
      </c>
      <c r="X12" s="47">
        <v>107.8</v>
      </c>
      <c r="Y12" s="73">
        <f t="shared" si="2"/>
        <v>3410.2900000000004</v>
      </c>
    </row>
    <row r="13" spans="1:25" x14ac:dyDescent="0.25">
      <c r="A13" t="s">
        <v>109</v>
      </c>
      <c r="B13" t="s">
        <v>103</v>
      </c>
      <c r="C13" t="s">
        <v>94</v>
      </c>
      <c r="D13" t="s">
        <v>104</v>
      </c>
      <c r="E13" s="42"/>
      <c r="F13" s="43">
        <v>300</v>
      </c>
      <c r="G13" s="10"/>
      <c r="H13" s="10"/>
      <c r="I13" s="10"/>
      <c r="J13" s="55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52">
        <v>300</v>
      </c>
      <c r="V13" s="52"/>
      <c r="W13" s="52">
        <f t="shared" si="1"/>
        <v>300</v>
      </c>
      <c r="X13" s="47"/>
      <c r="Y13" s="72">
        <f t="shared" si="2"/>
        <v>3110.2900000000004</v>
      </c>
    </row>
    <row r="14" spans="1:25" x14ac:dyDescent="0.25">
      <c r="A14" t="s">
        <v>110</v>
      </c>
      <c r="B14" t="s">
        <v>111</v>
      </c>
      <c r="C14" t="s">
        <v>94</v>
      </c>
      <c r="D14" t="s">
        <v>112</v>
      </c>
      <c r="E14" s="42"/>
      <c r="F14" s="43">
        <v>59.99</v>
      </c>
      <c r="G14" s="10"/>
      <c r="H14" s="10"/>
      <c r="I14" s="10"/>
      <c r="J14" s="55"/>
      <c r="K14" s="10"/>
      <c r="L14" s="10"/>
      <c r="M14" s="10"/>
      <c r="N14" s="10"/>
      <c r="O14" s="10"/>
      <c r="P14" s="10"/>
      <c r="Q14" s="10">
        <v>59.99</v>
      </c>
      <c r="R14" s="10"/>
      <c r="S14" s="10"/>
      <c r="T14" s="10"/>
      <c r="U14" s="52"/>
      <c r="V14" s="52"/>
      <c r="W14" s="52">
        <f t="shared" si="1"/>
        <v>59.99</v>
      </c>
      <c r="X14" s="47">
        <v>10</v>
      </c>
      <c r="Y14" s="73">
        <f t="shared" si="2"/>
        <v>3050.3000000000006</v>
      </c>
    </row>
    <row r="15" spans="1:25" x14ac:dyDescent="0.25">
      <c r="A15" t="s">
        <v>113</v>
      </c>
      <c r="B15" t="s">
        <v>97</v>
      </c>
      <c r="C15" t="s">
        <v>94</v>
      </c>
      <c r="D15" t="s">
        <v>118</v>
      </c>
      <c r="E15" s="42"/>
      <c r="F15" s="43">
        <v>238</v>
      </c>
      <c r="G15" s="10"/>
      <c r="H15" s="10"/>
      <c r="I15" s="10"/>
      <c r="J15" s="57"/>
      <c r="K15" s="10">
        <v>238</v>
      </c>
      <c r="L15" s="10"/>
      <c r="M15" s="10"/>
      <c r="N15" s="10"/>
      <c r="O15" s="10"/>
      <c r="P15" s="10"/>
      <c r="Q15" s="10"/>
      <c r="R15" s="10"/>
      <c r="S15" s="10"/>
      <c r="T15" s="10"/>
      <c r="U15" s="52"/>
      <c r="V15" s="52"/>
      <c r="W15" s="52">
        <f t="shared" si="1"/>
        <v>238</v>
      </c>
      <c r="X15" s="47"/>
      <c r="Y15" s="73">
        <f t="shared" si="2"/>
        <v>2812.3000000000006</v>
      </c>
    </row>
    <row r="16" spans="1:25" x14ac:dyDescent="0.25">
      <c r="B16" t="s">
        <v>69</v>
      </c>
      <c r="C16" t="s">
        <v>94</v>
      </c>
      <c r="D16" t="s">
        <v>119</v>
      </c>
      <c r="E16" s="42"/>
      <c r="F16" s="43">
        <v>22</v>
      </c>
      <c r="G16" s="10"/>
      <c r="H16" s="10"/>
      <c r="I16" s="10"/>
      <c r="J16" s="57"/>
      <c r="K16" s="10">
        <v>22</v>
      </c>
      <c r="L16" s="10"/>
      <c r="M16" s="10"/>
      <c r="N16" s="10"/>
      <c r="O16" s="10"/>
      <c r="P16" s="10"/>
      <c r="Q16" s="10"/>
      <c r="R16" s="10"/>
      <c r="S16" s="10"/>
      <c r="T16" s="10"/>
      <c r="U16" s="52"/>
      <c r="V16" s="52"/>
      <c r="W16" s="52">
        <f t="shared" si="1"/>
        <v>22</v>
      </c>
      <c r="X16" s="47"/>
      <c r="Y16" s="73">
        <f t="shared" si="2"/>
        <v>2790.3000000000006</v>
      </c>
    </row>
    <row r="17" spans="1:25" x14ac:dyDescent="0.25">
      <c r="A17" t="s">
        <v>114</v>
      </c>
      <c r="B17" t="s">
        <v>115</v>
      </c>
      <c r="C17" t="s">
        <v>94</v>
      </c>
      <c r="D17" t="s">
        <v>120</v>
      </c>
      <c r="E17" s="42"/>
      <c r="F17" s="43">
        <v>35</v>
      </c>
      <c r="G17" s="10"/>
      <c r="H17" s="10"/>
      <c r="I17" s="10"/>
      <c r="J17" s="57"/>
      <c r="K17" s="10"/>
      <c r="L17" s="10"/>
      <c r="M17" s="10"/>
      <c r="N17" s="10"/>
      <c r="O17" s="10"/>
      <c r="P17" s="10"/>
      <c r="Q17" s="10">
        <v>35</v>
      </c>
      <c r="R17" s="10"/>
      <c r="S17" s="10"/>
      <c r="T17" s="10"/>
      <c r="U17" s="52"/>
      <c r="V17" s="52"/>
      <c r="W17" s="52">
        <f t="shared" si="1"/>
        <v>35</v>
      </c>
      <c r="X17" s="47"/>
      <c r="Y17" s="73">
        <f t="shared" si="2"/>
        <v>2755.3000000000006</v>
      </c>
    </row>
    <row r="18" spans="1:25" x14ac:dyDescent="0.25">
      <c r="A18" t="s">
        <v>116</v>
      </c>
      <c r="B18" t="s">
        <v>117</v>
      </c>
      <c r="C18" s="74">
        <v>100401</v>
      </c>
      <c r="D18" t="s">
        <v>121</v>
      </c>
      <c r="E18" s="42"/>
      <c r="F18" s="43">
        <v>120</v>
      </c>
      <c r="G18" s="10"/>
      <c r="H18" s="10"/>
      <c r="I18" s="10"/>
      <c r="J18" s="57"/>
      <c r="K18" s="10"/>
      <c r="L18" s="10"/>
      <c r="M18" s="10"/>
      <c r="N18" s="10"/>
      <c r="O18" s="10"/>
      <c r="P18" s="10">
        <v>120</v>
      </c>
      <c r="Q18" s="10"/>
      <c r="R18" s="10"/>
      <c r="S18" s="10"/>
      <c r="T18" s="10"/>
      <c r="U18" s="52"/>
      <c r="V18" s="52"/>
      <c r="W18" s="52">
        <f t="shared" si="1"/>
        <v>120</v>
      </c>
      <c r="X18" s="47"/>
      <c r="Y18" s="73">
        <f t="shared" si="2"/>
        <v>2635.3000000000006</v>
      </c>
    </row>
    <row r="19" spans="1:25" x14ac:dyDescent="0.25">
      <c r="A19" t="s">
        <v>122</v>
      </c>
      <c r="B19" t="s">
        <v>39</v>
      </c>
      <c r="C19" t="s">
        <v>94</v>
      </c>
      <c r="D19" t="s">
        <v>121</v>
      </c>
      <c r="E19" s="42"/>
      <c r="F19" s="43">
        <v>368.4</v>
      </c>
      <c r="G19" s="10"/>
      <c r="H19" s="10"/>
      <c r="I19" s="10"/>
      <c r="J19" s="57"/>
      <c r="K19" s="10"/>
      <c r="L19" s="10"/>
      <c r="M19" s="10"/>
      <c r="N19" s="10"/>
      <c r="O19" s="10"/>
      <c r="P19" s="10"/>
      <c r="Q19" s="10"/>
      <c r="R19" s="10">
        <v>368.4</v>
      </c>
      <c r="S19" s="10"/>
      <c r="T19" s="10"/>
      <c r="U19" s="52"/>
      <c r="V19" s="52"/>
      <c r="W19" s="52">
        <f t="shared" si="1"/>
        <v>368.4</v>
      </c>
      <c r="X19" s="47">
        <v>61.4</v>
      </c>
      <c r="Y19" s="73">
        <f t="shared" si="2"/>
        <v>2266.9000000000005</v>
      </c>
    </row>
    <row r="20" spans="1:25" x14ac:dyDescent="0.25">
      <c r="B20" t="s">
        <v>123</v>
      </c>
      <c r="C20" t="s">
        <v>94</v>
      </c>
      <c r="D20" t="s">
        <v>124</v>
      </c>
      <c r="E20" s="42"/>
      <c r="F20" s="43">
        <v>161.93</v>
      </c>
      <c r="G20" s="10"/>
      <c r="H20" s="10"/>
      <c r="I20" s="10"/>
      <c r="J20" s="57"/>
      <c r="K20" s="10"/>
      <c r="L20" s="10"/>
      <c r="M20" s="10"/>
      <c r="N20" s="10"/>
      <c r="O20" s="10">
        <v>161.93</v>
      </c>
      <c r="P20" s="10"/>
      <c r="Q20" s="10"/>
      <c r="R20" s="10"/>
      <c r="S20" s="10"/>
      <c r="T20" s="10"/>
      <c r="U20" s="52"/>
      <c r="V20" s="52"/>
      <c r="W20" s="52">
        <f t="shared" si="1"/>
        <v>161.93</v>
      </c>
      <c r="X20" s="47"/>
      <c r="Y20" s="75">
        <f t="shared" si="2"/>
        <v>2104.9700000000007</v>
      </c>
    </row>
    <row r="21" spans="1:25" x14ac:dyDescent="0.25">
      <c r="E21" s="42"/>
      <c r="F21" s="43"/>
      <c r="G21" s="10"/>
      <c r="H21" s="10"/>
      <c r="I21" s="10"/>
      <c r="J21" s="57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52"/>
      <c r="V21" s="52"/>
      <c r="W21" s="57"/>
      <c r="X21" s="47"/>
      <c r="Y21" s="62"/>
    </row>
    <row r="22" spans="1:25" x14ac:dyDescent="0.25">
      <c r="E22" s="42"/>
      <c r="F22" s="43"/>
      <c r="G22" s="10"/>
      <c r="H22" s="10"/>
      <c r="I22" s="10"/>
      <c r="J22" s="57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52"/>
      <c r="V22" s="52"/>
      <c r="W22" s="57"/>
      <c r="X22" s="47"/>
      <c r="Y22" s="62"/>
    </row>
    <row r="23" spans="1:25" x14ac:dyDescent="0.25">
      <c r="E23" s="42"/>
      <c r="F23" s="43"/>
      <c r="G23" s="10"/>
      <c r="H23" s="10"/>
      <c r="I23" s="10"/>
      <c r="J23" s="57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52"/>
      <c r="V23" s="52"/>
      <c r="W23" s="57"/>
      <c r="X23" s="47"/>
      <c r="Y23" s="62"/>
    </row>
    <row r="24" spans="1:25" x14ac:dyDescent="0.25">
      <c r="E24" s="42"/>
      <c r="F24" s="43"/>
      <c r="G24" s="10"/>
      <c r="H24" s="10"/>
      <c r="I24" s="10"/>
      <c r="J24" s="57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52"/>
      <c r="V24" s="52"/>
      <c r="W24" s="57"/>
      <c r="X24" s="47"/>
      <c r="Y24" s="62"/>
    </row>
    <row r="25" spans="1:25" x14ac:dyDescent="0.25">
      <c r="E25" s="42"/>
      <c r="F25" s="43"/>
      <c r="G25" s="10"/>
      <c r="H25" s="10"/>
      <c r="I25" s="10"/>
      <c r="J25" s="57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52"/>
      <c r="V25" s="52"/>
      <c r="W25" s="57"/>
      <c r="X25" s="47"/>
      <c r="Y25" s="62"/>
    </row>
    <row r="26" spans="1:25" x14ac:dyDescent="0.25">
      <c r="E26" s="42"/>
      <c r="F26" s="43"/>
      <c r="G26" s="10"/>
      <c r="H26" s="10"/>
      <c r="I26" s="10"/>
      <c r="J26" s="6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52"/>
      <c r="V26" s="52"/>
      <c r="W26" s="57"/>
      <c r="X26" s="47"/>
      <c r="Y26" s="62"/>
    </row>
    <row r="27" spans="1:25" x14ac:dyDescent="0.25">
      <c r="C27" s="3" t="s">
        <v>11</v>
      </c>
      <c r="E27" s="41">
        <f>SUM(G27:I27)</f>
        <v>2570.19</v>
      </c>
      <c r="F27" s="23">
        <f>SUM(K27:V27)</f>
        <v>2700.96</v>
      </c>
      <c r="G27" s="41">
        <f>SUM(G6:G26)</f>
        <v>2000</v>
      </c>
      <c r="H27" s="23">
        <f t="shared" ref="H27:X27" si="3">SUM(H6:H26)</f>
        <v>500</v>
      </c>
      <c r="I27" s="23">
        <f t="shared" si="3"/>
        <v>70.19</v>
      </c>
      <c r="J27" s="56">
        <f>SUM(J6:J26)</f>
        <v>2570.19</v>
      </c>
      <c r="K27" s="23">
        <f t="shared" si="3"/>
        <v>520</v>
      </c>
      <c r="L27" s="23">
        <f t="shared" si="3"/>
        <v>0</v>
      </c>
      <c r="M27" s="23">
        <f t="shared" si="3"/>
        <v>0</v>
      </c>
      <c r="N27" s="23">
        <f t="shared" si="3"/>
        <v>325</v>
      </c>
      <c r="O27" s="23">
        <f t="shared" si="3"/>
        <v>161.93</v>
      </c>
      <c r="P27" s="23">
        <f t="shared" si="3"/>
        <v>120</v>
      </c>
      <c r="Q27" s="23">
        <f t="shared" si="3"/>
        <v>258.81</v>
      </c>
      <c r="R27" s="23">
        <f t="shared" si="3"/>
        <v>368.4</v>
      </c>
      <c r="S27" s="23">
        <f t="shared" si="3"/>
        <v>0</v>
      </c>
      <c r="T27" s="23">
        <f t="shared" si="3"/>
        <v>0</v>
      </c>
      <c r="U27" s="54">
        <f t="shared" si="3"/>
        <v>946.82</v>
      </c>
      <c r="V27" s="54">
        <f t="shared" si="3"/>
        <v>0</v>
      </c>
      <c r="W27" s="54">
        <f t="shared" si="3"/>
        <v>2700.96</v>
      </c>
      <c r="X27" s="56">
        <f t="shared" si="3"/>
        <v>179.2</v>
      </c>
      <c r="Y27" s="55"/>
    </row>
    <row r="28" spans="1:25" x14ac:dyDescent="0.25">
      <c r="E28" s="39"/>
      <c r="F28" s="40"/>
      <c r="J28" s="55"/>
      <c r="V28" s="51"/>
      <c r="W28" s="51"/>
      <c r="X28" s="55"/>
      <c r="Y28" s="55"/>
    </row>
    <row r="29" spans="1:25" x14ac:dyDescent="0.25">
      <c r="C29" s="3" t="s">
        <v>72</v>
      </c>
      <c r="E29" s="42">
        <f>SUM(G29:I29)</f>
        <v>2000</v>
      </c>
      <c r="F29" s="43">
        <f>Budget!H21</f>
        <v>2610</v>
      </c>
      <c r="G29" s="4">
        <f>Budget!H33</f>
        <v>2000</v>
      </c>
      <c r="H29" s="4">
        <f>Budget!H26</f>
        <v>0</v>
      </c>
      <c r="I29" s="4">
        <f>Budget!H24</f>
        <v>0</v>
      </c>
      <c r="J29" s="57"/>
      <c r="K29" s="4">
        <f>Budget!H7</f>
        <v>520</v>
      </c>
      <c r="L29" s="4">
        <f>Budget!H8</f>
        <v>20</v>
      </c>
      <c r="M29" s="4">
        <f>Budget!H12</f>
        <v>50</v>
      </c>
      <c r="N29" s="4">
        <f>Budget!H13</f>
        <v>500</v>
      </c>
      <c r="O29" s="4">
        <f>Budget!H14</f>
        <v>175</v>
      </c>
      <c r="P29" s="4">
        <f>Budget!H11</f>
        <v>120</v>
      </c>
      <c r="Q29" s="4">
        <f>Budget!H17</f>
        <v>200</v>
      </c>
      <c r="R29" s="4">
        <f>Budget!H20</f>
        <v>0</v>
      </c>
      <c r="S29" s="4">
        <f>Budget!H15</f>
        <v>375</v>
      </c>
      <c r="T29" s="4">
        <f>Budget!H18</f>
        <v>100</v>
      </c>
      <c r="U29" s="4">
        <f>Budget!H16</f>
        <v>200</v>
      </c>
      <c r="V29" s="52">
        <f>Budget!H9</f>
        <v>50</v>
      </c>
      <c r="W29" s="63"/>
      <c r="X29" s="65"/>
      <c r="Y29" s="55"/>
    </row>
    <row r="30" spans="1:25" x14ac:dyDescent="0.25">
      <c r="E30" s="39"/>
      <c r="F30" s="40"/>
      <c r="J30" s="69"/>
      <c r="V30" s="51"/>
      <c r="W30" s="67" t="s">
        <v>81</v>
      </c>
      <c r="X30" s="68" t="s">
        <v>81</v>
      </c>
      <c r="Y30" s="55"/>
    </row>
    <row r="31" spans="1:25" ht="15.75" thickBot="1" x14ac:dyDescent="0.3">
      <c r="C31" s="3" t="s">
        <v>40</v>
      </c>
      <c r="E31" s="45">
        <f>E29-E27</f>
        <v>-570.19000000000005</v>
      </c>
      <c r="F31" s="45">
        <f>F29-F27</f>
        <v>-90.960000000000036</v>
      </c>
      <c r="G31" s="58">
        <f t="shared" ref="G31:V31" si="4">G29-G27</f>
        <v>0</v>
      </c>
      <c r="H31" s="58">
        <f t="shared" si="4"/>
        <v>-500</v>
      </c>
      <c r="I31" s="58">
        <f t="shared" si="4"/>
        <v>-70.19</v>
      </c>
      <c r="J31" s="58">
        <f t="shared" si="4"/>
        <v>-2570.19</v>
      </c>
      <c r="K31" s="58">
        <f t="shared" si="4"/>
        <v>0</v>
      </c>
      <c r="L31" s="58">
        <f t="shared" si="4"/>
        <v>20</v>
      </c>
      <c r="M31" s="58">
        <f t="shared" si="4"/>
        <v>50</v>
      </c>
      <c r="N31" s="58">
        <f t="shared" si="4"/>
        <v>175</v>
      </c>
      <c r="O31" s="58">
        <f t="shared" si="4"/>
        <v>13.069999999999993</v>
      </c>
      <c r="P31" s="58">
        <f t="shared" si="4"/>
        <v>0</v>
      </c>
      <c r="Q31" s="58">
        <f t="shared" si="4"/>
        <v>-58.81</v>
      </c>
      <c r="R31" s="58">
        <f t="shared" si="4"/>
        <v>-368.4</v>
      </c>
      <c r="S31" s="58">
        <f t="shared" si="4"/>
        <v>375</v>
      </c>
      <c r="T31" s="58">
        <f t="shared" si="4"/>
        <v>100</v>
      </c>
      <c r="U31" s="58">
        <f t="shared" si="4"/>
        <v>-746.82</v>
      </c>
      <c r="V31" s="58">
        <f t="shared" si="4"/>
        <v>50</v>
      </c>
      <c r="W31" s="64"/>
      <c r="X31" s="66"/>
      <c r="Y31" s="59"/>
    </row>
    <row r="32" spans="1:25" ht="15.75" thickTop="1" x14ac:dyDescent="0.25"/>
    <row r="34" spans="3:5" x14ac:dyDescent="0.25">
      <c r="C34" s="3" t="s">
        <v>76</v>
      </c>
      <c r="E34" s="4">
        <f>E27-SUM(G27:I27)</f>
        <v>0</v>
      </c>
    </row>
    <row r="35" spans="3:5" x14ac:dyDescent="0.25">
      <c r="C35" s="3" t="s">
        <v>75</v>
      </c>
      <c r="E35" s="4">
        <f>F27-SUM(K27:V27)</f>
        <v>0</v>
      </c>
    </row>
  </sheetData>
  <pageMargins left="0.7" right="0.7" top="0.75" bottom="0.75" header="0.3" footer="0.3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3"/>
  <sheetViews>
    <sheetView topLeftCell="A6" workbookViewId="0">
      <selection activeCell="H20" sqref="H20"/>
    </sheetView>
  </sheetViews>
  <sheetFormatPr defaultRowHeight="15" x14ac:dyDescent="0.25"/>
  <sheetData>
    <row r="1" spans="3:14" ht="21" x14ac:dyDescent="0.35">
      <c r="C1" s="6" t="s">
        <v>43</v>
      </c>
    </row>
    <row r="2" spans="3:14" ht="21" x14ac:dyDescent="0.35">
      <c r="C2" s="6" t="s">
        <v>85</v>
      </c>
      <c r="G2" s="6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6" t="s">
        <v>22</v>
      </c>
    </row>
    <row r="7" spans="3:14" x14ac:dyDescent="0.25">
      <c r="C7" t="s">
        <v>44</v>
      </c>
      <c r="H7">
        <v>520</v>
      </c>
    </row>
    <row r="8" spans="3:14" x14ac:dyDescent="0.25">
      <c r="C8" t="s">
        <v>24</v>
      </c>
      <c r="H8">
        <v>20</v>
      </c>
    </row>
    <row r="9" spans="3:14" x14ac:dyDescent="0.25">
      <c r="C9" t="s">
        <v>25</v>
      </c>
      <c r="H9">
        <v>50</v>
      </c>
    </row>
    <row r="10" spans="3:14" x14ac:dyDescent="0.25">
      <c r="C10" t="s">
        <v>45</v>
      </c>
      <c r="H10">
        <v>250</v>
      </c>
    </row>
    <row r="11" spans="3:14" x14ac:dyDescent="0.25">
      <c r="C11" t="s">
        <v>46</v>
      </c>
      <c r="H11">
        <v>120</v>
      </c>
    </row>
    <row r="12" spans="3:14" x14ac:dyDescent="0.25">
      <c r="C12" t="s">
        <v>47</v>
      </c>
      <c r="H12">
        <v>50</v>
      </c>
    </row>
    <row r="13" spans="3:14" x14ac:dyDescent="0.25">
      <c r="C13" t="s">
        <v>48</v>
      </c>
      <c r="H13">
        <v>500</v>
      </c>
    </row>
    <row r="14" spans="3:14" x14ac:dyDescent="0.25">
      <c r="C14" t="s">
        <v>49</v>
      </c>
      <c r="H14">
        <v>175</v>
      </c>
    </row>
    <row r="15" spans="3:14" x14ac:dyDescent="0.25">
      <c r="C15" t="s">
        <v>31</v>
      </c>
      <c r="H15">
        <v>375</v>
      </c>
    </row>
    <row r="16" spans="3:14" x14ac:dyDescent="0.25">
      <c r="C16" t="s">
        <v>50</v>
      </c>
      <c r="H16">
        <v>200</v>
      </c>
    </row>
    <row r="17" spans="3:8" x14ac:dyDescent="0.25">
      <c r="C17" t="s">
        <v>30</v>
      </c>
      <c r="H17">
        <v>200</v>
      </c>
    </row>
    <row r="18" spans="3:8" x14ac:dyDescent="0.25">
      <c r="C18" t="s">
        <v>32</v>
      </c>
      <c r="H18">
        <v>100</v>
      </c>
    </row>
    <row r="19" spans="3:8" x14ac:dyDescent="0.25">
      <c r="C19" t="s">
        <v>51</v>
      </c>
      <c r="H19" s="37">
        <v>50</v>
      </c>
    </row>
    <row r="20" spans="3:8" x14ac:dyDescent="0.25">
      <c r="C20" t="s">
        <v>71</v>
      </c>
      <c r="H20" s="37">
        <v>0</v>
      </c>
    </row>
    <row r="21" spans="3:8" x14ac:dyDescent="0.25">
      <c r="C21" t="s">
        <v>38</v>
      </c>
      <c r="H21" s="37">
        <f>SUM(H7:H20)</f>
        <v>2610</v>
      </c>
    </row>
    <row r="22" spans="3:8" ht="21" x14ac:dyDescent="0.35">
      <c r="C22" s="6" t="s">
        <v>17</v>
      </c>
    </row>
    <row r="24" spans="3:8" x14ac:dyDescent="0.25">
      <c r="C24" t="s">
        <v>52</v>
      </c>
    </row>
    <row r="25" spans="3:8" x14ac:dyDescent="0.25">
      <c r="C25" t="s">
        <v>53</v>
      </c>
      <c r="H25">
        <v>0</v>
      </c>
    </row>
    <row r="26" spans="3:8" ht="15.75" thickBot="1" x14ac:dyDescent="0.3">
      <c r="C26" t="s">
        <v>61</v>
      </c>
      <c r="H26">
        <v>0</v>
      </c>
    </row>
    <row r="27" spans="3:8" ht="15.75" thickBot="1" x14ac:dyDescent="0.3">
      <c r="C27" t="s">
        <v>38</v>
      </c>
      <c r="H27" s="5">
        <f>SUM(H24:H26)</f>
        <v>0</v>
      </c>
    </row>
    <row r="29" spans="3:8" ht="15.75" thickBot="1" x14ac:dyDescent="0.3"/>
    <row r="30" spans="3:8" ht="19.5" thickBot="1" x14ac:dyDescent="0.35">
      <c r="C30" s="1" t="s">
        <v>54</v>
      </c>
      <c r="H30" s="5">
        <f>H21-H27</f>
        <v>2610</v>
      </c>
    </row>
    <row r="32" spans="3:8" ht="15.75" thickBot="1" x14ac:dyDescent="0.3"/>
    <row r="33" spans="3:8" ht="19.5" thickBot="1" x14ac:dyDescent="0.35">
      <c r="C33" s="1" t="s">
        <v>86</v>
      </c>
      <c r="H33" s="5">
        <v>2000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Full Reconciliation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NSCPC</cp:lastModifiedBy>
  <cp:revision/>
  <cp:lastPrinted>2021-02-06T10:06:26Z</cp:lastPrinted>
  <dcterms:created xsi:type="dcterms:W3CDTF">2011-06-26T08:01:14Z</dcterms:created>
  <dcterms:modified xsi:type="dcterms:W3CDTF">2021-02-06T10:07:10Z</dcterms:modified>
  <cp:category/>
  <cp:contentStatus/>
</cp:coreProperties>
</file>