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rish\Dropbox\Finance\Monthly Spread Sheets\2021\"/>
    </mc:Choice>
  </mc:AlternateContent>
  <xr:revisionPtr revIDLastSave="0" documentId="13_ncr:1_{897D52D1-BC33-47F3-9AAA-A4038B0D1DB2}" xr6:coauthVersionLast="46" xr6:coauthVersionMax="46" xr10:uidLastSave="{00000000-0000-0000-0000-000000000000}"/>
  <bookViews>
    <workbookView xWindow="-120" yWindow="-120" windowWidth="20730" windowHeight="11160" tabRatio="459" activeTab="3" xr2:uid="{00000000-000D-0000-FFFF-FFFF00000000}"/>
  </bookViews>
  <sheets>
    <sheet name="Full Reconciliation" sheetId="9" r:id="rId1"/>
    <sheet name="Sheet2" sheetId="16" r:id="rId2"/>
    <sheet name="Budget Comparison" sheetId="3" r:id="rId3"/>
    <sheet name="Cash book" sheetId="15" r:id="rId4"/>
    <sheet name="Budget" sheetId="13" r:id="rId5"/>
    <sheet name="Sheet1" sheetId="14" r:id="rId6"/>
  </sheets>
  <definedNames>
    <definedName name="_xlnm.Print_Area" localSheetId="2">'Budget Comparison'!$A$1:$J$35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12" i="15" l="1"/>
  <c r="Z13" i="15" s="1"/>
  <c r="X12" i="15"/>
  <c r="X13" i="15"/>
  <c r="X10" i="15"/>
  <c r="X11" i="15"/>
  <c r="J7" i="15"/>
  <c r="J8" i="15"/>
  <c r="W27" i="15" l="1"/>
  <c r="H26" i="13"/>
  <c r="H20" i="13"/>
  <c r="H29" i="13" s="1"/>
  <c r="B27" i="3" l="1"/>
  <c r="U29" i="15"/>
  <c r="C10" i="9" l="1"/>
  <c r="X9" i="15" l="1"/>
  <c r="X8" i="15"/>
  <c r="U27" i="15" l="1"/>
  <c r="H21" i="3"/>
  <c r="H20" i="3"/>
  <c r="H19" i="3"/>
  <c r="D19" i="3" s="1"/>
  <c r="H18" i="3"/>
  <c r="H27" i="3"/>
  <c r="D27" i="3" s="1"/>
  <c r="F27" i="3" s="1"/>
  <c r="H26" i="3"/>
  <c r="D26" i="3" s="1"/>
  <c r="H25" i="3"/>
  <c r="H24" i="3"/>
  <c r="H23" i="3"/>
  <c r="H22" i="3"/>
  <c r="H17" i="3"/>
  <c r="H16" i="3"/>
  <c r="H15" i="3"/>
  <c r="B26" i="3" l="1"/>
  <c r="F26" i="3" s="1"/>
  <c r="U31" i="15"/>
  <c r="H28" i="3"/>
  <c r="B32" i="3" l="1"/>
  <c r="G27" i="15" l="1"/>
  <c r="B7" i="3" s="1"/>
  <c r="X7" i="15" l="1"/>
  <c r="X6" i="15"/>
  <c r="J27" i="15" s="1"/>
  <c r="J31" i="15" s="1"/>
  <c r="X27" i="15" l="1"/>
  <c r="Z6" i="15"/>
  <c r="Z7" i="15" s="1"/>
  <c r="Z8" i="15" s="1"/>
  <c r="Z9" i="15" s="1"/>
  <c r="Z10" i="15" s="1"/>
  <c r="Z11" i="15" s="1"/>
  <c r="Y27" i="15"/>
  <c r="R29" i="15" l="1"/>
  <c r="F29" i="15"/>
  <c r="H29" i="15"/>
  <c r="I29" i="15"/>
  <c r="V29" i="15"/>
  <c r="T29" i="15"/>
  <c r="S29" i="15"/>
  <c r="Q29" i="15"/>
  <c r="P29" i="15"/>
  <c r="O29" i="15"/>
  <c r="N29" i="15"/>
  <c r="M29" i="15"/>
  <c r="L29" i="15"/>
  <c r="K29" i="15"/>
  <c r="G29" i="15"/>
  <c r="H27" i="15"/>
  <c r="I27" i="15"/>
  <c r="K27" i="15"/>
  <c r="L27" i="15"/>
  <c r="M27" i="15"/>
  <c r="B19" i="3" s="1"/>
  <c r="F19" i="3" s="1"/>
  <c r="N27" i="15"/>
  <c r="B18" i="3" s="1"/>
  <c r="O27" i="15"/>
  <c r="P27" i="15"/>
  <c r="Q27" i="15"/>
  <c r="R27" i="15"/>
  <c r="S27" i="15"/>
  <c r="T27" i="15"/>
  <c r="V27" i="15"/>
  <c r="F27" i="15" l="1"/>
  <c r="T31" i="15"/>
  <c r="I31" i="15"/>
  <c r="M31" i="15"/>
  <c r="Q31" i="15"/>
  <c r="N31" i="15"/>
  <c r="S31" i="15"/>
  <c r="H31" i="15"/>
  <c r="O31" i="15"/>
  <c r="K31" i="15"/>
  <c r="L31" i="15"/>
  <c r="P31" i="15"/>
  <c r="V31" i="15"/>
  <c r="R31" i="15"/>
  <c r="E29" i="15"/>
  <c r="E35" i="15" l="1"/>
  <c r="B18" i="9"/>
  <c r="F31" i="15"/>
  <c r="B20" i="3"/>
  <c r="B9" i="3"/>
  <c r="B8" i="3"/>
  <c r="B15" i="3"/>
  <c r="B16" i="3"/>
  <c r="B21" i="3"/>
  <c r="B22" i="3"/>
  <c r="B23" i="3"/>
  <c r="B24" i="3"/>
  <c r="B25" i="3"/>
  <c r="B17" i="3"/>
  <c r="B28" i="3" l="1"/>
  <c r="D24" i="3"/>
  <c r="D16" i="3"/>
  <c r="D21" i="3"/>
  <c r="D25" i="3"/>
  <c r="D22" i="3"/>
  <c r="D23" i="3"/>
  <c r="D20" i="3"/>
  <c r="D18" i="3"/>
  <c r="D17" i="3"/>
  <c r="H7" i="3"/>
  <c r="D15" i="3" l="1"/>
  <c r="D28" i="3" s="1"/>
  <c r="H8" i="3"/>
  <c r="H12" i="3" s="1"/>
  <c r="F16" i="3"/>
  <c r="F23" i="3"/>
  <c r="F25" i="3"/>
  <c r="F24" i="3"/>
  <c r="F17" i="3"/>
  <c r="F18" i="3"/>
  <c r="F21" i="3"/>
  <c r="F22" i="3"/>
  <c r="H30" i="3" l="1"/>
  <c r="H34" i="3" s="1"/>
  <c r="F15" i="3"/>
  <c r="D12" i="3"/>
  <c r="D30" i="3" s="1"/>
  <c r="F20" i="3"/>
  <c r="B37" i="3"/>
  <c r="F28" i="3" l="1"/>
  <c r="E27" i="15"/>
  <c r="G31" i="15"/>
  <c r="B12" i="3" l="1"/>
  <c r="B30" i="3" s="1"/>
  <c r="B17" i="9"/>
  <c r="C19" i="9" s="1"/>
  <c r="E34" i="15"/>
  <c r="E31" i="15"/>
  <c r="F12" i="3" l="1"/>
  <c r="B34" i="3"/>
  <c r="F30" i="3"/>
</calcChain>
</file>

<file path=xl/sharedStrings.xml><?xml version="1.0" encoding="utf-8"?>
<sst xmlns="http://schemas.openxmlformats.org/spreadsheetml/2006/main" count="142" uniqueCount="112">
  <si>
    <t>NORTH &amp; SOUTH CLIFFE PARISH COUNCIL</t>
  </si>
  <si>
    <t>£</t>
  </si>
  <si>
    <t xml:space="preserve">Current Account  </t>
  </si>
  <si>
    <t>Plus outstanding receipts</t>
  </si>
  <si>
    <r>
      <rPr>
        <u/>
        <sz val="12"/>
        <rFont val="Calibri"/>
        <family val="2"/>
        <scheme val="minor"/>
      </rPr>
      <t>Less</t>
    </r>
    <r>
      <rPr>
        <sz val="12"/>
        <rFont val="Calibri"/>
        <family val="2"/>
        <scheme val="minor"/>
      </rPr>
      <t xml:space="preserve"> unpresented cheques / payments </t>
    </r>
  </si>
  <si>
    <t>Bank Control Accounts</t>
  </si>
  <si>
    <t>Cash Book:</t>
  </si>
  <si>
    <r>
      <rPr>
        <u/>
        <sz val="12"/>
        <color theme="1"/>
        <rFont val="Calibri"/>
        <family val="2"/>
        <scheme val="minor"/>
      </rPr>
      <t>Plus</t>
    </r>
    <r>
      <rPr>
        <sz val="12"/>
        <color theme="1"/>
        <rFont val="Calibri"/>
        <family val="2"/>
        <scheme val="minor"/>
      </rPr>
      <t xml:space="preserve"> Receipts </t>
    </r>
  </si>
  <si>
    <r>
      <rPr>
        <u/>
        <sz val="12"/>
        <color theme="1"/>
        <rFont val="Calibri"/>
        <family val="2"/>
        <scheme val="minor"/>
      </rPr>
      <t>Less</t>
    </r>
    <r>
      <rPr>
        <sz val="12"/>
        <color theme="1"/>
        <rFont val="Calibri"/>
        <family val="2"/>
        <scheme val="minor"/>
      </rPr>
      <t xml:space="preserve"> Payments </t>
    </r>
  </si>
  <si>
    <t xml:space="preserve">                      Closing Balance per Cash Book </t>
  </si>
  <si>
    <t xml:space="preserve">Income and Expenditure account </t>
  </si>
  <si>
    <t>Actual</t>
  </si>
  <si>
    <t>Vs YTD</t>
  </si>
  <si>
    <t>Annual</t>
  </si>
  <si>
    <t xml:space="preserve"> </t>
  </si>
  <si>
    <t>Budget</t>
  </si>
  <si>
    <t>(Pro Rata)</t>
  </si>
  <si>
    <t>Income</t>
  </si>
  <si>
    <t>Precept</t>
  </si>
  <si>
    <t>Other Receipts ( Including VAT)</t>
  </si>
  <si>
    <t>Grant</t>
  </si>
  <si>
    <t>Total Income</t>
  </si>
  <si>
    <t>Expenditure</t>
  </si>
  <si>
    <t>Clerks Salary  (including PAYE)</t>
  </si>
  <si>
    <t>Clerks Expenses</t>
  </si>
  <si>
    <t>Training</t>
  </si>
  <si>
    <t>Legal and Professional fees</t>
  </si>
  <si>
    <t xml:space="preserve">Maintenance Costs </t>
  </si>
  <si>
    <t>Insurance</t>
  </si>
  <si>
    <t>Village Hall room hire</t>
  </si>
  <si>
    <t>Subscriptions</t>
  </si>
  <si>
    <t>Electricity for Street Lights</t>
  </si>
  <si>
    <t>Section 137</t>
  </si>
  <si>
    <t>Net Income Less Expenses</t>
  </si>
  <si>
    <t>Opening Bank Balance</t>
  </si>
  <si>
    <t>Closing Bank Balance</t>
  </si>
  <si>
    <t>Check Digit</t>
  </si>
  <si>
    <t>Receipts</t>
  </si>
  <si>
    <t>Total</t>
  </si>
  <si>
    <t>ERYC</t>
  </si>
  <si>
    <t>Residual</t>
  </si>
  <si>
    <t>Details</t>
  </si>
  <si>
    <t>Subs</t>
  </si>
  <si>
    <t>NORTH &amp; SOUTH CLIFFE</t>
  </si>
  <si>
    <t>Clerks Salary</t>
  </si>
  <si>
    <t>Legal and professional fees</t>
  </si>
  <si>
    <t>Village hall room hire</t>
  </si>
  <si>
    <t>Statonery &amp; office expenses</t>
  </si>
  <si>
    <t>Audit fee</t>
  </si>
  <si>
    <t>Insurances</t>
  </si>
  <si>
    <t>Project funding</t>
  </si>
  <si>
    <t>VAT</t>
  </si>
  <si>
    <t>Other</t>
  </si>
  <si>
    <t>Net Budget to maintain bank balance</t>
  </si>
  <si>
    <t>CASH BOOK</t>
  </si>
  <si>
    <t>Date</t>
  </si>
  <si>
    <t>Ref</t>
  </si>
  <si>
    <t>Receipt</t>
  </si>
  <si>
    <t>Payment</t>
  </si>
  <si>
    <t>Payments</t>
  </si>
  <si>
    <t>Grants/donations</t>
  </si>
  <si>
    <t>Clerk's salary</t>
  </si>
  <si>
    <t>Admin</t>
  </si>
  <si>
    <t>Electricity</t>
  </si>
  <si>
    <t>S137</t>
  </si>
  <si>
    <t>Maint</t>
  </si>
  <si>
    <t>Leg/Prof</t>
  </si>
  <si>
    <t>HMRC</t>
  </si>
  <si>
    <t>Payment Type</t>
  </si>
  <si>
    <t>Budget for 2019/20</t>
  </si>
  <si>
    <t>VAT repay</t>
  </si>
  <si>
    <t>Clerk's exp</t>
  </si>
  <si>
    <t>Payment Check</t>
  </si>
  <si>
    <t>Receipt Check</t>
  </si>
  <si>
    <t>Vat Paid</t>
  </si>
  <si>
    <t>Accounts</t>
  </si>
  <si>
    <t xml:space="preserve">Current </t>
  </si>
  <si>
    <t>b/forward</t>
  </si>
  <si>
    <t>N/A</t>
  </si>
  <si>
    <t>Vill Hall</t>
  </si>
  <si>
    <t>30th April</t>
  </si>
  <si>
    <t>Direct credit</t>
  </si>
  <si>
    <t>Capital expenditure</t>
  </si>
  <si>
    <t>Stationery &amp; office</t>
  </si>
  <si>
    <t>Projects</t>
  </si>
  <si>
    <t>BACS</t>
  </si>
  <si>
    <t>ERNLLCA</t>
  </si>
  <si>
    <t>Catherine Simpson</t>
  </si>
  <si>
    <t>Zurich</t>
  </si>
  <si>
    <t>Opening Balance 1st April 2021</t>
  </si>
  <si>
    <t>BUDGET 2021/22</t>
  </si>
  <si>
    <t>Subscriptions (ERNLLCA/Information Commissioner)</t>
  </si>
  <si>
    <t>Suggested precept for 2021/22</t>
  </si>
  <si>
    <t>U/R VAT</t>
  </si>
  <si>
    <t>3rd April</t>
  </si>
  <si>
    <t>P21/22-1</t>
  </si>
  <si>
    <t>8th April</t>
  </si>
  <si>
    <t>R21/22-1</t>
  </si>
  <si>
    <t>R21/22-2</t>
  </si>
  <si>
    <t>2 months to 31st May 2021</t>
  </si>
  <si>
    <t>2 month</t>
  </si>
  <si>
    <t>5th May</t>
  </si>
  <si>
    <t>Duplicate</t>
  </si>
  <si>
    <t>14th May</t>
  </si>
  <si>
    <t>P21/22-2</t>
  </si>
  <si>
    <t>P21/22-3</t>
  </si>
  <si>
    <t>Richard Dixon</t>
  </si>
  <si>
    <t>P21/22-4</t>
  </si>
  <si>
    <t>Refund</t>
  </si>
  <si>
    <t>Full Bank Reconciliation  - 31st July 2021</t>
  </si>
  <si>
    <t>Balance per Bank Statement 31st July 2021</t>
  </si>
  <si>
    <t>15th June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</si>
</sst>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;[Red]\(#,##0\)"/>
    <numFmt numFmtId="165" formatCode="#,##0.00;[Red]\(#,##0.00\)"/>
    <numFmt numFmtId="166" formatCode="&quot;£&quot;#,##0.00"/>
    <numFmt numFmtId="167" formatCode="&quot;£&quot;#,##0"/>
    <numFmt numFmtId="168" formatCode="0.00_ ;[Red]\-0.00\ "/>
    <numFmt numFmtId="169" formatCode="0.00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u/>
      <sz val="12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rgb="FF00B05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0" xfId="0" applyFont="1"/>
    <xf numFmtId="2" fontId="0" fillId="0" borderId="0" xfId="0" applyNumberFormat="1"/>
    <xf numFmtId="0" fontId="0" fillId="0" borderId="4" xfId="0" applyBorder="1"/>
    <xf numFmtId="0" fontId="1" fillId="0" borderId="0" xfId="0" applyFont="1" applyAlignment="1"/>
    <xf numFmtId="0" fontId="1" fillId="0" borderId="0" xfId="0" applyFont="1" applyAlignment="1">
      <alignment horizontal="left"/>
    </xf>
    <xf numFmtId="0" fontId="0" fillId="0" borderId="0" xfId="0" applyBorder="1"/>
    <xf numFmtId="2" fontId="0" fillId="0" borderId="0" xfId="0" applyNumberFormat="1" applyBorder="1"/>
    <xf numFmtId="0" fontId="0" fillId="0" borderId="1" xfId="0" applyBorder="1"/>
    <xf numFmtId="164" fontId="0" fillId="0" borderId="0" xfId="0" applyNumberFormat="1"/>
    <xf numFmtId="0" fontId="4" fillId="0" borderId="0" xfId="0" applyFont="1"/>
    <xf numFmtId="164" fontId="0" fillId="0" borderId="3" xfId="0" applyNumberFormat="1" applyBorder="1"/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164" fontId="0" fillId="0" borderId="0" xfId="0" applyNumberFormat="1" applyBorder="1"/>
    <xf numFmtId="164" fontId="0" fillId="0" borderId="2" xfId="0" applyNumberFormat="1" applyBorder="1"/>
    <xf numFmtId="0" fontId="1" fillId="0" borderId="0" xfId="0" applyFont="1" applyBorder="1" applyAlignment="1">
      <alignment horizontal="center"/>
    </xf>
    <xf numFmtId="0" fontId="5" fillId="0" borderId="0" xfId="0" applyFont="1"/>
    <xf numFmtId="164" fontId="0" fillId="0" borderId="0" xfId="0" applyNumberFormat="1" applyAlignment="1">
      <alignment horizontal="center"/>
    </xf>
    <xf numFmtId="164" fontId="0" fillId="0" borderId="1" xfId="0" applyNumberFormat="1" applyBorder="1"/>
    <xf numFmtId="2" fontId="0" fillId="0" borderId="1" xfId="0" applyNumberFormat="1" applyBorder="1"/>
    <xf numFmtId="166" fontId="0" fillId="0" borderId="1" xfId="0" applyNumberFormat="1" applyBorder="1"/>
    <xf numFmtId="167" fontId="0" fillId="0" borderId="6" xfId="0" applyNumberFormat="1" applyBorder="1" applyAlignment="1">
      <alignment horizontal="right"/>
    </xf>
    <xf numFmtId="165" fontId="1" fillId="0" borderId="2" xfId="0" applyNumberFormat="1" applyFont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166" fontId="0" fillId="0" borderId="0" xfId="0" applyNumberFormat="1"/>
    <xf numFmtId="166" fontId="0" fillId="0" borderId="0" xfId="0" applyNumberFormat="1" applyAlignment="1">
      <alignment horizontal="center"/>
    </xf>
    <xf numFmtId="166" fontId="0" fillId="0" borderId="0" xfId="0" applyNumberFormat="1" applyBorder="1"/>
    <xf numFmtId="166" fontId="1" fillId="0" borderId="0" xfId="0" applyNumberFormat="1" applyFont="1" applyBorder="1"/>
    <xf numFmtId="0" fontId="9" fillId="0" borderId="0" xfId="0" applyFont="1" applyBorder="1"/>
    <xf numFmtId="0" fontId="8" fillId="0" borderId="0" xfId="0" applyFont="1" applyBorder="1"/>
    <xf numFmtId="0" fontId="0" fillId="0" borderId="0" xfId="0" applyFill="1" applyBorder="1"/>
    <xf numFmtId="0" fontId="0" fillId="0" borderId="5" xfId="0" applyBorder="1"/>
    <xf numFmtId="0" fontId="0" fillId="0" borderId="8" xfId="0" applyBorder="1"/>
    <xf numFmtId="0" fontId="0" fillId="0" borderId="10" xfId="0" applyBorder="1"/>
    <xf numFmtId="2" fontId="0" fillId="0" borderId="5" xfId="0" applyNumberFormat="1" applyBorder="1"/>
    <xf numFmtId="2" fontId="0" fillId="0" borderId="8" xfId="0" applyNumberFormat="1" applyBorder="1"/>
    <xf numFmtId="2" fontId="0" fillId="0" borderId="10" xfId="0" applyNumberFormat="1" applyBorder="1"/>
    <xf numFmtId="165" fontId="0" fillId="0" borderId="0" xfId="0" applyNumberFormat="1"/>
    <xf numFmtId="168" fontId="0" fillId="0" borderId="7" xfId="0" applyNumberFormat="1" applyBorder="1"/>
    <xf numFmtId="0" fontId="0" fillId="0" borderId="11" xfId="0" applyBorder="1"/>
    <xf numFmtId="2" fontId="0" fillId="0" borderId="6" xfId="0" applyNumberFormat="1" applyBorder="1"/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0" xfId="0" applyBorder="1"/>
    <xf numFmtId="2" fontId="0" fillId="0" borderId="0" xfId="0" applyNumberFormat="1" applyBorder="1"/>
    <xf numFmtId="0" fontId="0" fillId="0" borderId="1" xfId="0" applyBorder="1"/>
    <xf numFmtId="2" fontId="0" fillId="0" borderId="1" xfId="0" applyNumberFormat="1" applyBorder="1"/>
    <xf numFmtId="0" fontId="0" fillId="0" borderId="10" xfId="0" applyBorder="1"/>
    <xf numFmtId="2" fontId="0" fillId="0" borderId="9" xfId="0" applyNumberFormat="1" applyBorder="1"/>
    <xf numFmtId="2" fontId="0" fillId="0" borderId="10" xfId="0" applyNumberFormat="1" applyBorder="1"/>
    <xf numFmtId="168" fontId="0" fillId="0" borderId="7" xfId="0" applyNumberFormat="1" applyBorder="1"/>
    <xf numFmtId="0" fontId="0" fillId="0" borderId="13" xfId="0" applyBorder="1"/>
    <xf numFmtId="2" fontId="0" fillId="0" borderId="14" xfId="0" applyNumberFormat="1" applyBorder="1"/>
    <xf numFmtId="0" fontId="1" fillId="2" borderId="0" xfId="0" applyFont="1" applyFill="1"/>
    <xf numFmtId="2" fontId="1" fillId="0" borderId="6" xfId="0" applyNumberFormat="1" applyFont="1" applyBorder="1"/>
    <xf numFmtId="2" fontId="13" fillId="3" borderId="0" xfId="0" applyNumberFormat="1" applyFont="1" applyFill="1" applyBorder="1"/>
    <xf numFmtId="0" fontId="13" fillId="3" borderId="12" xfId="0" applyFont="1" applyFill="1" applyBorder="1"/>
    <xf numFmtId="2" fontId="13" fillId="3" borderId="10" xfId="0" applyNumberFormat="1" applyFont="1" applyFill="1" applyBorder="1"/>
    <xf numFmtId="2" fontId="13" fillId="3" borderId="13" xfId="0" applyNumberFormat="1" applyFont="1" applyFill="1" applyBorder="1"/>
    <xf numFmtId="0" fontId="14" fillId="3" borderId="0" xfId="0" applyFont="1" applyFill="1" applyBorder="1"/>
    <xf numFmtId="0" fontId="14" fillId="3" borderId="10" xfId="0" applyFont="1" applyFill="1" applyBorder="1"/>
    <xf numFmtId="0" fontId="0" fillId="0" borderId="14" xfId="0" applyBorder="1"/>
    <xf numFmtId="0" fontId="15" fillId="0" borderId="0" xfId="0" applyFont="1"/>
    <xf numFmtId="169" fontId="0" fillId="0" borderId="10" xfId="0" applyNumberFormat="1" applyBorder="1"/>
    <xf numFmtId="2" fontId="0" fillId="0" borderId="6" xfId="0" applyNumberFormat="1" applyFont="1" applyBorder="1"/>
    <xf numFmtId="2" fontId="0" fillId="0" borderId="6" xfId="0" applyNumberFormat="1" applyFont="1" applyFill="1" applyBorder="1"/>
    <xf numFmtId="0" fontId="0" fillId="0" borderId="0" xfId="0" applyAlignment="1">
      <alignment horizontal="left"/>
    </xf>
    <xf numFmtId="2" fontId="1" fillId="2" borderId="6" xfId="0" applyNumberFormat="1" applyFont="1" applyFill="1" applyBorder="1"/>
    <xf numFmtId="0" fontId="16" fillId="0" borderId="0" xfId="0" applyFont="1"/>
    <xf numFmtId="0" fontId="1" fillId="0" borderId="0" xfId="0" applyFont="1" applyFill="1"/>
    <xf numFmtId="2" fontId="0" fillId="0" borderId="11" xfId="0" applyNumberFormat="1" applyFont="1" applyBorder="1"/>
    <xf numFmtId="2" fontId="1" fillId="0" borderId="6" xfId="0" applyNumberFormat="1" applyFont="1" applyFill="1" applyBorder="1"/>
    <xf numFmtId="168" fontId="0" fillId="0" borderId="2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4"/>
  <sheetViews>
    <sheetView workbookViewId="0">
      <selection activeCell="B7" sqref="B7"/>
    </sheetView>
  </sheetViews>
  <sheetFormatPr defaultRowHeight="15" x14ac:dyDescent="0.25"/>
  <cols>
    <col min="1" max="1" width="57.28515625" customWidth="1"/>
    <col min="2" max="3" width="12.85546875" style="30" customWidth="1"/>
  </cols>
  <sheetData>
    <row r="1" spans="1:3" ht="15.75" x14ac:dyDescent="0.25">
      <c r="A1" s="26" t="s">
        <v>0</v>
      </c>
    </row>
    <row r="2" spans="1:3" ht="15.75" x14ac:dyDescent="0.25">
      <c r="A2" s="27"/>
    </row>
    <row r="3" spans="1:3" ht="15.75" x14ac:dyDescent="0.25">
      <c r="A3" s="26" t="s">
        <v>109</v>
      </c>
    </row>
    <row r="4" spans="1:3" ht="15.75" x14ac:dyDescent="0.25">
      <c r="A4" s="27"/>
    </row>
    <row r="5" spans="1:3" ht="15.75" x14ac:dyDescent="0.25">
      <c r="A5" s="28"/>
      <c r="B5" s="31" t="s">
        <v>1</v>
      </c>
      <c r="C5" s="31" t="s">
        <v>1</v>
      </c>
    </row>
    <row r="6" spans="1:3" ht="15.75" x14ac:dyDescent="0.25">
      <c r="A6" s="28" t="s">
        <v>2</v>
      </c>
    </row>
    <row r="7" spans="1:3" ht="15.75" x14ac:dyDescent="0.25">
      <c r="A7" s="29" t="s">
        <v>110</v>
      </c>
      <c r="B7" s="30">
        <v>3422.97</v>
      </c>
    </row>
    <row r="8" spans="1:3" ht="15.75" x14ac:dyDescent="0.25">
      <c r="A8" s="29" t="s">
        <v>3</v>
      </c>
    </row>
    <row r="9" spans="1:3" ht="15.75" x14ac:dyDescent="0.25">
      <c r="A9" s="29" t="s">
        <v>4</v>
      </c>
    </row>
    <row r="10" spans="1:3" ht="15.75" x14ac:dyDescent="0.25">
      <c r="A10" s="27"/>
      <c r="B10" s="23"/>
      <c r="C10" s="32">
        <f>SUM(B7+B8-B9)</f>
        <v>3422.97</v>
      </c>
    </row>
    <row r="11" spans="1:3" ht="15.75" x14ac:dyDescent="0.25">
      <c r="A11" s="27"/>
    </row>
    <row r="12" spans="1:3" ht="15.75" x14ac:dyDescent="0.25">
      <c r="A12" s="27"/>
    </row>
    <row r="13" spans="1:3" ht="15.75" x14ac:dyDescent="0.25">
      <c r="A13" s="26" t="s">
        <v>5</v>
      </c>
    </row>
    <row r="14" spans="1:3" ht="15.75" x14ac:dyDescent="0.25">
      <c r="A14" s="27"/>
    </row>
    <row r="15" spans="1:3" ht="15.75" x14ac:dyDescent="0.25">
      <c r="A15" s="28" t="s">
        <v>6</v>
      </c>
    </row>
    <row r="16" spans="1:3" ht="15.75" x14ac:dyDescent="0.25">
      <c r="A16" s="27" t="s">
        <v>89</v>
      </c>
      <c r="B16" s="30">
        <v>2020.77</v>
      </c>
    </row>
    <row r="17" spans="1:3" ht="15.75" x14ac:dyDescent="0.25">
      <c r="A17" s="27" t="s">
        <v>7</v>
      </c>
      <c r="B17" s="30">
        <f>'Cash book'!E27</f>
        <v>2219.1999999999998</v>
      </c>
    </row>
    <row r="18" spans="1:3" ht="15.75" x14ac:dyDescent="0.25">
      <c r="A18" s="27" t="s">
        <v>8</v>
      </c>
      <c r="B18" s="30">
        <f>'Cash book'!F27</f>
        <v>817</v>
      </c>
    </row>
    <row r="19" spans="1:3" ht="15.75" x14ac:dyDescent="0.25">
      <c r="A19" s="27" t="s">
        <v>9</v>
      </c>
      <c r="B19" s="23"/>
      <c r="C19" s="30">
        <f>B16+B17-B18</f>
        <v>3422.9699999999993</v>
      </c>
    </row>
    <row r="20" spans="1:3" ht="15.75" x14ac:dyDescent="0.25">
      <c r="A20" s="27"/>
    </row>
    <row r="21" spans="1:3" ht="15.75" x14ac:dyDescent="0.25">
      <c r="A21" s="28"/>
    </row>
    <row r="22" spans="1:3" ht="15.75" x14ac:dyDescent="0.25">
      <c r="A22" s="27"/>
    </row>
    <row r="23" spans="1:3" ht="15.75" x14ac:dyDescent="0.25">
      <c r="A23" s="27"/>
    </row>
    <row r="24" spans="1:3" ht="15.75" x14ac:dyDescent="0.25">
      <c r="A24" s="27"/>
    </row>
    <row r="25" spans="1:3" ht="15.75" x14ac:dyDescent="0.25">
      <c r="A25" s="27"/>
    </row>
    <row r="26" spans="1:3" ht="15.75" x14ac:dyDescent="0.25">
      <c r="A26" s="27"/>
      <c r="B26" s="32"/>
    </row>
    <row r="27" spans="1:3" ht="15.75" x14ac:dyDescent="0.25">
      <c r="A27" s="27"/>
    </row>
    <row r="28" spans="1:3" ht="15.75" x14ac:dyDescent="0.25">
      <c r="A28" s="34"/>
      <c r="B28" s="32"/>
      <c r="C28" s="32"/>
    </row>
    <row r="29" spans="1:3" ht="15.75" x14ac:dyDescent="0.25">
      <c r="A29" s="35"/>
      <c r="B29" s="32"/>
      <c r="C29" s="32"/>
    </row>
    <row r="30" spans="1:3" ht="15.75" x14ac:dyDescent="0.25">
      <c r="A30" s="35"/>
      <c r="B30" s="32"/>
      <c r="C30" s="32"/>
    </row>
    <row r="31" spans="1:3" ht="15.75" x14ac:dyDescent="0.25">
      <c r="A31" s="35"/>
      <c r="B31" s="32"/>
      <c r="C31" s="32"/>
    </row>
    <row r="32" spans="1:3" ht="15.75" x14ac:dyDescent="0.25">
      <c r="A32" s="35"/>
      <c r="B32" s="32"/>
      <c r="C32" s="32"/>
    </row>
    <row r="33" spans="1:3" ht="15.75" x14ac:dyDescent="0.25">
      <c r="A33" s="35"/>
      <c r="B33" s="32"/>
      <c r="C33" s="33"/>
    </row>
    <row r="34" spans="1:3" ht="15.75" x14ac:dyDescent="0.25">
      <c r="A34" s="27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C9EFF-76A9-4CA4-A527-58F15B0AFA5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37"/>
  <sheetViews>
    <sheetView topLeftCell="A3" workbookViewId="0">
      <selection activeCell="D3" sqref="D3"/>
    </sheetView>
  </sheetViews>
  <sheetFormatPr defaultRowHeight="15" x14ac:dyDescent="0.25"/>
  <cols>
    <col min="1" max="1" width="46" customWidth="1"/>
    <col min="2" max="2" width="11.28515625" customWidth="1"/>
    <col min="3" max="3" width="4.7109375" customWidth="1"/>
    <col min="4" max="4" width="11.5703125" customWidth="1"/>
    <col min="5" max="5" width="3.85546875" style="8" customWidth="1"/>
    <col min="6" max="6" width="11.5703125" customWidth="1"/>
    <col min="7" max="7" width="4.28515625" customWidth="1"/>
    <col min="8" max="8" width="12.140625" customWidth="1"/>
    <col min="9" max="9" width="6" customWidth="1"/>
    <col min="10" max="10" width="37.42578125" customWidth="1"/>
  </cols>
  <sheetData>
    <row r="1" spans="1:10" x14ac:dyDescent="0.25">
      <c r="A1" s="3" t="s">
        <v>0</v>
      </c>
      <c r="B1" s="3"/>
      <c r="H1" s="15">
        <v>2</v>
      </c>
      <c r="I1" s="15"/>
      <c r="J1" s="19"/>
    </row>
    <row r="2" spans="1:10" x14ac:dyDescent="0.25">
      <c r="A2" s="3" t="s">
        <v>10</v>
      </c>
      <c r="B2" s="2" t="s">
        <v>11</v>
      </c>
      <c r="D2" s="2" t="s">
        <v>100</v>
      </c>
      <c r="E2" s="18"/>
      <c r="F2" s="2" t="s">
        <v>12</v>
      </c>
      <c r="G2" s="2"/>
      <c r="H2" s="2" t="s">
        <v>13</v>
      </c>
      <c r="I2" s="6"/>
      <c r="J2" s="7"/>
    </row>
    <row r="3" spans="1:10" ht="15.75" x14ac:dyDescent="0.25">
      <c r="A3" s="28" t="s">
        <v>99</v>
      </c>
      <c r="B3" s="14" t="s">
        <v>14</v>
      </c>
      <c r="C3" s="14"/>
      <c r="D3" s="2" t="s">
        <v>15</v>
      </c>
      <c r="E3" s="18"/>
      <c r="F3" s="2" t="s">
        <v>15</v>
      </c>
      <c r="G3" s="2"/>
      <c r="H3" s="2" t="s">
        <v>15</v>
      </c>
      <c r="I3" s="6"/>
      <c r="J3" s="3"/>
    </row>
    <row r="4" spans="1:10" x14ac:dyDescent="0.25">
      <c r="B4" s="3"/>
      <c r="C4" s="3"/>
      <c r="D4" s="20" t="s">
        <v>16</v>
      </c>
    </row>
    <row r="5" spans="1:10" x14ac:dyDescent="0.25">
      <c r="A5" s="3"/>
      <c r="B5" s="14" t="s">
        <v>1</v>
      </c>
      <c r="C5" s="3"/>
      <c r="D5" s="14" t="s">
        <v>1</v>
      </c>
      <c r="F5" s="14" t="s">
        <v>1</v>
      </c>
      <c r="H5" s="14" t="s">
        <v>1</v>
      </c>
    </row>
    <row r="6" spans="1:10" x14ac:dyDescent="0.25">
      <c r="A6" s="12" t="s">
        <v>17</v>
      </c>
    </row>
    <row r="7" spans="1:10" x14ac:dyDescent="0.25">
      <c r="A7" t="s">
        <v>18</v>
      </c>
      <c r="B7" s="43">
        <f>'Cash book'!G27</f>
        <v>2040</v>
      </c>
      <c r="C7" s="11"/>
      <c r="E7" s="16"/>
      <c r="F7" s="11"/>
      <c r="G7" s="11"/>
      <c r="H7" s="43">
        <f>Budget!H33</f>
        <v>0</v>
      </c>
      <c r="I7" s="11"/>
    </row>
    <row r="8" spans="1:10" x14ac:dyDescent="0.25">
      <c r="A8" t="s">
        <v>19</v>
      </c>
      <c r="B8" s="43">
        <f>'Cash book'!I27</f>
        <v>179.2</v>
      </c>
      <c r="C8" s="11"/>
      <c r="D8" s="11"/>
      <c r="E8" s="16"/>
      <c r="F8" s="11"/>
      <c r="G8" s="11"/>
      <c r="H8" s="43">
        <f>Budget!H27</f>
        <v>0</v>
      </c>
      <c r="I8" s="11"/>
    </row>
    <row r="9" spans="1:10" x14ac:dyDescent="0.25">
      <c r="A9" t="s">
        <v>20</v>
      </c>
      <c r="B9" s="43">
        <f>'Cash book'!H27</f>
        <v>0</v>
      </c>
      <c r="C9" s="11"/>
      <c r="D9" s="11"/>
      <c r="E9" s="16"/>
      <c r="F9" s="11"/>
      <c r="G9" s="11"/>
      <c r="H9" s="43">
        <v>0</v>
      </c>
      <c r="I9" s="11"/>
    </row>
    <row r="10" spans="1:10" x14ac:dyDescent="0.25">
      <c r="B10" s="11"/>
      <c r="C10" s="11"/>
      <c r="D10" s="11"/>
      <c r="E10" s="16"/>
      <c r="F10" s="11"/>
      <c r="G10" s="11"/>
      <c r="H10" s="11"/>
      <c r="I10" s="11"/>
    </row>
    <row r="11" spans="1:10" x14ac:dyDescent="0.25">
      <c r="B11" s="13"/>
      <c r="C11" s="11"/>
      <c r="D11" s="13"/>
      <c r="E11" s="16"/>
      <c r="F11" s="13"/>
      <c r="G11" s="11"/>
      <c r="H11" s="13"/>
      <c r="I11" s="16"/>
    </row>
    <row r="12" spans="1:10" x14ac:dyDescent="0.25">
      <c r="A12" t="s">
        <v>21</v>
      </c>
      <c r="B12" s="43">
        <f>SUM(B7:B9)</f>
        <v>2219.1999999999998</v>
      </c>
      <c r="C12" s="11"/>
      <c r="D12" s="43">
        <f>+H12*$H$1/12</f>
        <v>0</v>
      </c>
      <c r="E12" s="16"/>
      <c r="F12" s="43">
        <f>+B12-D12</f>
        <v>2219.1999999999998</v>
      </c>
      <c r="G12" s="11"/>
      <c r="H12" s="43">
        <f>SUM(H7:H11)</f>
        <v>0</v>
      </c>
      <c r="I12" s="11"/>
    </row>
    <row r="13" spans="1:10" x14ac:dyDescent="0.25">
      <c r="B13" s="11"/>
      <c r="C13" s="11"/>
      <c r="D13" s="11"/>
      <c r="E13" s="16"/>
      <c r="F13" s="11"/>
      <c r="G13" s="11"/>
      <c r="H13" s="11"/>
      <c r="I13" s="11"/>
    </row>
    <row r="14" spans="1:10" x14ac:dyDescent="0.25">
      <c r="A14" s="12" t="s">
        <v>22</v>
      </c>
      <c r="B14" s="11"/>
      <c r="C14" s="11"/>
      <c r="D14" s="11"/>
      <c r="E14" s="16"/>
      <c r="F14" s="11"/>
      <c r="G14" s="11"/>
      <c r="H14" s="11"/>
      <c r="I14" s="11"/>
    </row>
    <row r="15" spans="1:10" x14ac:dyDescent="0.25">
      <c r="A15" t="s">
        <v>23</v>
      </c>
      <c r="B15" s="11">
        <f>'Cash book'!K27</f>
        <v>260</v>
      </c>
      <c r="C15" s="11"/>
      <c r="D15" s="11">
        <f t="shared" ref="D15:D27" si="0">+H15*$H$1/12</f>
        <v>86.666666666666671</v>
      </c>
      <c r="E15" s="16"/>
      <c r="F15" s="11">
        <f t="shared" ref="F15:F28" si="1">-B15+D15</f>
        <v>-173.33333333333331</v>
      </c>
      <c r="G15" s="11"/>
      <c r="H15" s="11">
        <f>Budget!H7</f>
        <v>520</v>
      </c>
      <c r="I15" s="11"/>
    </row>
    <row r="16" spans="1:10" x14ac:dyDescent="0.25">
      <c r="A16" t="s">
        <v>24</v>
      </c>
      <c r="B16" s="11">
        <f>'Cash book'!L27</f>
        <v>0</v>
      </c>
      <c r="C16" s="11"/>
      <c r="D16" s="11">
        <f t="shared" si="0"/>
        <v>3.3333333333333335</v>
      </c>
      <c r="E16" s="16"/>
      <c r="F16" s="11">
        <f t="shared" si="1"/>
        <v>3.3333333333333335</v>
      </c>
      <c r="G16" s="11"/>
      <c r="H16" s="11">
        <f>Budget!H8</f>
        <v>20</v>
      </c>
      <c r="I16" s="11"/>
    </row>
    <row r="17" spans="1:9" x14ac:dyDescent="0.25">
      <c r="A17" t="s">
        <v>25</v>
      </c>
      <c r="B17" s="11">
        <f>'Cash book'!V27</f>
        <v>0</v>
      </c>
      <c r="C17" s="11"/>
      <c r="D17" s="11">
        <f t="shared" si="0"/>
        <v>8.3333333333333339</v>
      </c>
      <c r="E17" s="16"/>
      <c r="F17" s="11">
        <f t="shared" si="1"/>
        <v>8.3333333333333339</v>
      </c>
      <c r="G17" s="11"/>
      <c r="H17" s="11">
        <f>Budget!H9</f>
        <v>50</v>
      </c>
      <c r="I17" s="11"/>
    </row>
    <row r="18" spans="1:9" x14ac:dyDescent="0.25">
      <c r="A18" t="s">
        <v>26</v>
      </c>
      <c r="B18" s="11">
        <f>'Cash book'!N27</f>
        <v>370</v>
      </c>
      <c r="C18" s="11"/>
      <c r="D18" s="11">
        <f t="shared" si="0"/>
        <v>100</v>
      </c>
      <c r="E18" s="16"/>
      <c r="F18" s="11">
        <f t="shared" si="1"/>
        <v>-270</v>
      </c>
      <c r="G18" s="11"/>
      <c r="H18" s="11">
        <f>Budget!H10+Budget!H13</f>
        <v>600</v>
      </c>
      <c r="I18" s="11"/>
    </row>
    <row r="19" spans="1:9" s="47" customFormat="1" x14ac:dyDescent="0.25">
      <c r="A19" s="47" t="s">
        <v>83</v>
      </c>
      <c r="B19" s="11">
        <f>'Cash book'!M27</f>
        <v>0</v>
      </c>
      <c r="C19" s="11"/>
      <c r="D19" s="11">
        <f t="shared" si="0"/>
        <v>8.3333333333333339</v>
      </c>
      <c r="E19" s="16"/>
      <c r="F19" s="11">
        <f t="shared" si="1"/>
        <v>8.3333333333333339</v>
      </c>
      <c r="G19" s="11"/>
      <c r="H19" s="11">
        <f>Budget!H12</f>
        <v>50</v>
      </c>
      <c r="I19" s="11"/>
    </row>
    <row r="20" spans="1:9" x14ac:dyDescent="0.25">
      <c r="A20" t="s">
        <v>27</v>
      </c>
      <c r="B20" s="11">
        <f>'Cash book'!R27</f>
        <v>0</v>
      </c>
      <c r="C20" s="11"/>
      <c r="D20" s="11">
        <f t="shared" si="0"/>
        <v>401.66666666666669</v>
      </c>
      <c r="E20" s="16"/>
      <c r="F20" s="11">
        <f t="shared" si="1"/>
        <v>401.66666666666669</v>
      </c>
      <c r="G20" s="11"/>
      <c r="H20" s="11">
        <f>Budget!H20</f>
        <v>2410</v>
      </c>
      <c r="I20" s="11"/>
    </row>
    <row r="21" spans="1:9" x14ac:dyDescent="0.25">
      <c r="A21" t="s">
        <v>28</v>
      </c>
      <c r="B21" s="11">
        <f>'Cash book'!O27</f>
        <v>17.88</v>
      </c>
      <c r="C21" s="11"/>
      <c r="D21" s="11">
        <f t="shared" si="0"/>
        <v>29.166666666666668</v>
      </c>
      <c r="E21" s="16"/>
      <c r="F21" s="11">
        <f t="shared" si="1"/>
        <v>11.286666666666669</v>
      </c>
      <c r="G21" s="11"/>
      <c r="H21" s="11">
        <f>Budget!H14</f>
        <v>175</v>
      </c>
      <c r="I21" s="11"/>
    </row>
    <row r="22" spans="1:9" x14ac:dyDescent="0.25">
      <c r="A22" t="s">
        <v>29</v>
      </c>
      <c r="B22" s="11">
        <f>'Cash book'!P27</f>
        <v>0</v>
      </c>
      <c r="C22" s="11"/>
      <c r="D22" s="11">
        <f t="shared" si="0"/>
        <v>20</v>
      </c>
      <c r="E22" s="16"/>
      <c r="F22" s="11">
        <f t="shared" si="1"/>
        <v>20</v>
      </c>
      <c r="G22" s="11"/>
      <c r="H22" s="11">
        <f>Budget!H11</f>
        <v>120</v>
      </c>
      <c r="I22" s="11"/>
    </row>
    <row r="23" spans="1:9" x14ac:dyDescent="0.25">
      <c r="A23" t="s">
        <v>30</v>
      </c>
      <c r="B23" s="11">
        <f>'Cash book'!Q27</f>
        <v>169.12</v>
      </c>
      <c r="C23" s="11"/>
      <c r="D23" s="11">
        <f t="shared" si="0"/>
        <v>33.333333333333336</v>
      </c>
      <c r="E23" s="16"/>
      <c r="F23" s="11">
        <f t="shared" si="1"/>
        <v>-135.78666666666666</v>
      </c>
      <c r="G23" s="11"/>
      <c r="H23" s="11">
        <f>Budget!H17</f>
        <v>200</v>
      </c>
      <c r="I23" s="11"/>
    </row>
    <row r="24" spans="1:9" x14ac:dyDescent="0.25">
      <c r="A24" t="s">
        <v>31</v>
      </c>
      <c r="B24" s="11">
        <f>'Cash book'!S27</f>
        <v>0</v>
      </c>
      <c r="C24" s="11"/>
      <c r="D24" s="11">
        <f t="shared" si="0"/>
        <v>62.5</v>
      </c>
      <c r="E24" s="16"/>
      <c r="F24" s="11">
        <f t="shared" si="1"/>
        <v>62.5</v>
      </c>
      <c r="G24" s="11"/>
      <c r="H24" s="11">
        <f>Budget!H15</f>
        <v>375</v>
      </c>
      <c r="I24" s="11"/>
    </row>
    <row r="25" spans="1:9" x14ac:dyDescent="0.25">
      <c r="A25" t="s">
        <v>32</v>
      </c>
      <c r="B25" s="11">
        <f>'Cash book'!T27</f>
        <v>0</v>
      </c>
      <c r="C25" s="11"/>
      <c r="D25" s="11">
        <f t="shared" si="0"/>
        <v>16.666666666666668</v>
      </c>
      <c r="E25" s="16"/>
      <c r="F25" s="16">
        <f t="shared" si="1"/>
        <v>16.666666666666668</v>
      </c>
      <c r="G25" s="11"/>
      <c r="H25" s="11">
        <f>Budget!H18</f>
        <v>100</v>
      </c>
      <c r="I25" s="16"/>
    </row>
    <row r="26" spans="1:9" s="47" customFormat="1" x14ac:dyDescent="0.25">
      <c r="A26" s="47" t="s">
        <v>50</v>
      </c>
      <c r="B26" s="11">
        <f>'Cash book'!U27</f>
        <v>0</v>
      </c>
      <c r="C26" s="11"/>
      <c r="D26" s="11">
        <f t="shared" si="0"/>
        <v>33.333333333333336</v>
      </c>
      <c r="E26" s="16"/>
      <c r="F26" s="16">
        <f t="shared" si="1"/>
        <v>33.333333333333336</v>
      </c>
      <c r="G26" s="11"/>
      <c r="H26" s="11">
        <f>Budget!H16</f>
        <v>200</v>
      </c>
      <c r="I26" s="16"/>
    </row>
    <row r="27" spans="1:9" s="47" customFormat="1" x14ac:dyDescent="0.25">
      <c r="A27" s="47" t="s">
        <v>82</v>
      </c>
      <c r="B27" s="11">
        <f>'Cash book'!U28</f>
        <v>0</v>
      </c>
      <c r="C27" s="11"/>
      <c r="D27" s="11">
        <f t="shared" si="0"/>
        <v>0</v>
      </c>
      <c r="E27" s="16"/>
      <c r="F27" s="16">
        <f t="shared" si="1"/>
        <v>0</v>
      </c>
      <c r="G27" s="11"/>
      <c r="H27" s="11">
        <f>Budget!H19</f>
        <v>0</v>
      </c>
      <c r="I27" s="16"/>
    </row>
    <row r="28" spans="1:9" x14ac:dyDescent="0.25">
      <c r="B28" s="21">
        <f>SUM(B15:B27)</f>
        <v>817</v>
      </c>
      <c r="C28" s="11"/>
      <c r="D28" s="21">
        <f>SUM(D15:D27)</f>
        <v>803.33333333333337</v>
      </c>
      <c r="E28" s="16"/>
      <c r="F28" s="21">
        <f t="shared" si="1"/>
        <v>-13.666666666666629</v>
      </c>
      <c r="G28" s="11"/>
      <c r="H28" s="21">
        <f>SUM(H15:H27)</f>
        <v>4820</v>
      </c>
      <c r="I28" s="11"/>
    </row>
    <row r="29" spans="1:9" x14ac:dyDescent="0.25">
      <c r="B29" s="13"/>
      <c r="C29" s="11"/>
      <c r="D29" s="13"/>
      <c r="E29" s="16"/>
      <c r="F29" s="13" t="s">
        <v>14</v>
      </c>
      <c r="G29" s="11"/>
      <c r="H29" s="13"/>
      <c r="I29" s="16"/>
    </row>
    <row r="30" spans="1:9" x14ac:dyDescent="0.25">
      <c r="A30" t="s">
        <v>33</v>
      </c>
      <c r="B30" s="43">
        <f>+B12-B28</f>
        <v>1402.1999999999998</v>
      </c>
      <c r="C30" s="11"/>
      <c r="D30" s="43">
        <f>+D12-D28</f>
        <v>-803.33333333333337</v>
      </c>
      <c r="E30" s="16"/>
      <c r="F30" s="43">
        <f>+B30-D30</f>
        <v>2205.5333333333333</v>
      </c>
      <c r="G30" s="11"/>
      <c r="H30" s="43">
        <f>+H12-H28</f>
        <v>-4820</v>
      </c>
      <c r="I30" s="11"/>
    </row>
    <row r="32" spans="1:9" x14ac:dyDescent="0.25">
      <c r="A32" t="s">
        <v>34</v>
      </c>
      <c r="B32" s="11">
        <f>'Full Reconciliation'!B16</f>
        <v>2020.77</v>
      </c>
      <c r="H32" s="11"/>
      <c r="I32" s="11"/>
    </row>
    <row r="34" spans="1:9" ht="15.75" thickBot="1" x14ac:dyDescent="0.3">
      <c r="A34" t="s">
        <v>35</v>
      </c>
      <c r="B34" s="25">
        <f>+B30+B32</f>
        <v>3422.97</v>
      </c>
      <c r="H34" s="17">
        <f>+H30+H32</f>
        <v>-4820</v>
      </c>
      <c r="I34" s="16"/>
    </row>
    <row r="35" spans="1:9" ht="15.75" thickTop="1" x14ac:dyDescent="0.25"/>
    <row r="37" spans="1:9" x14ac:dyDescent="0.25">
      <c r="A37" t="s">
        <v>36</v>
      </c>
      <c r="B37" s="24">
        <f>+B28-'Cash book'!F27</f>
        <v>0</v>
      </c>
    </row>
  </sheetData>
  <pageMargins left="0.45" right="0.38" top="0.46" bottom="0.46" header="0.31496062992125984" footer="0.31496062992125984"/>
  <pageSetup paperSize="9" scale="9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D8B05-A609-43AF-8CC5-92EE8CE0E157}">
  <sheetPr>
    <pageSetUpPr fitToPage="1"/>
  </sheetPr>
  <dimension ref="A1:Z35"/>
  <sheetViews>
    <sheetView tabSelected="1" workbookViewId="0">
      <pane ySplit="3" topLeftCell="A6" activePane="bottomLeft" state="frozen"/>
      <selection activeCell="H1" sqref="H1"/>
      <selection pane="bottomLeft" activeCell="A14" sqref="A14"/>
    </sheetView>
  </sheetViews>
  <sheetFormatPr defaultRowHeight="15" x14ac:dyDescent="0.25"/>
  <cols>
    <col min="1" max="1" width="16.7109375" customWidth="1"/>
    <col min="2" max="2" width="26.140625" customWidth="1"/>
    <col min="3" max="3" width="13.85546875" customWidth="1"/>
    <col min="4" max="4" width="10.28515625" customWidth="1"/>
    <col min="5" max="5" width="8.5703125" customWidth="1"/>
    <col min="6" max="6" width="9.5703125" bestFit="1" customWidth="1"/>
    <col min="7" max="7" width="11.5703125" customWidth="1"/>
    <col min="8" max="8" width="16.85546875" bestFit="1" customWidth="1"/>
    <col min="9" max="9" width="10.5703125" customWidth="1"/>
    <col min="10" max="10" width="10.5703125" style="47" customWidth="1"/>
    <col min="11" max="11" width="13.28515625" customWidth="1"/>
    <col min="12" max="12" width="11" customWidth="1"/>
    <col min="13" max="13" width="7.140625" bestFit="1" customWidth="1"/>
    <col min="14" max="14" width="8.85546875" customWidth="1"/>
    <col min="15" max="15" width="9.85546875" bestFit="1" customWidth="1"/>
    <col min="16" max="16" width="8.7109375" bestFit="1" customWidth="1"/>
    <col min="17" max="17" width="7.42578125" customWidth="1"/>
    <col min="18" max="18" width="8" customWidth="1"/>
    <col min="19" max="19" width="10" bestFit="1" customWidth="1"/>
    <col min="20" max="20" width="7.85546875" customWidth="1"/>
    <col min="21" max="21" width="8" style="47" customWidth="1"/>
    <col min="22" max="22" width="9.42578125" bestFit="1" customWidth="1"/>
    <col min="23" max="24" width="9.42578125" style="47" customWidth="1"/>
    <col min="25" max="25" width="9.42578125" customWidth="1"/>
    <col min="26" max="26" width="12.7109375" customWidth="1"/>
  </cols>
  <sheetData>
    <row r="1" spans="1:26" ht="41.25" customHeight="1" x14ac:dyDescent="0.35">
      <c r="A1" s="3" t="s">
        <v>54</v>
      </c>
      <c r="Z1" s="49" t="s">
        <v>75</v>
      </c>
    </row>
    <row r="2" spans="1:26" ht="21" x14ac:dyDescent="0.35">
      <c r="G2" s="75" t="s">
        <v>37</v>
      </c>
      <c r="K2" s="69" t="s">
        <v>59</v>
      </c>
      <c r="L2" s="3"/>
      <c r="M2" s="3"/>
      <c r="N2" s="3"/>
      <c r="Z2" s="48" t="s">
        <v>76</v>
      </c>
    </row>
    <row r="3" spans="1:26" x14ac:dyDescent="0.25">
      <c r="A3" s="3" t="s">
        <v>55</v>
      </c>
      <c r="B3" s="3" t="s">
        <v>41</v>
      </c>
      <c r="C3" s="3" t="s">
        <v>68</v>
      </c>
      <c r="D3" s="3" t="s">
        <v>56</v>
      </c>
      <c r="E3" s="3" t="s">
        <v>57</v>
      </c>
      <c r="F3" s="3" t="s">
        <v>58</v>
      </c>
      <c r="G3" s="3" t="s">
        <v>18</v>
      </c>
      <c r="H3" s="3" t="s">
        <v>60</v>
      </c>
      <c r="I3" s="3" t="s">
        <v>70</v>
      </c>
      <c r="J3" s="48" t="s">
        <v>38</v>
      </c>
      <c r="K3" s="3" t="s">
        <v>61</v>
      </c>
      <c r="L3" s="3" t="s">
        <v>71</v>
      </c>
      <c r="M3" s="3" t="s">
        <v>62</v>
      </c>
      <c r="N3" s="3" t="s">
        <v>66</v>
      </c>
      <c r="O3" s="3" t="s">
        <v>28</v>
      </c>
      <c r="P3" s="3" t="s">
        <v>79</v>
      </c>
      <c r="Q3" s="3" t="s">
        <v>42</v>
      </c>
      <c r="R3" s="3" t="s">
        <v>65</v>
      </c>
      <c r="S3" s="3" t="s">
        <v>63</v>
      </c>
      <c r="T3" s="3" t="s">
        <v>64</v>
      </c>
      <c r="U3" s="48" t="s">
        <v>84</v>
      </c>
      <c r="V3" s="3" t="s">
        <v>25</v>
      </c>
      <c r="W3" s="48" t="s">
        <v>93</v>
      </c>
      <c r="X3" s="48" t="s">
        <v>38</v>
      </c>
      <c r="Y3" s="3" t="s">
        <v>74</v>
      </c>
      <c r="Z3" s="48" t="s">
        <v>77</v>
      </c>
    </row>
    <row r="4" spans="1:26" x14ac:dyDescent="0.25">
      <c r="L4" s="48"/>
      <c r="Z4" s="60">
        <v>2020.77</v>
      </c>
    </row>
    <row r="5" spans="1:26" s="47" customFormat="1" x14ac:dyDescent="0.25">
      <c r="Z5" s="76"/>
    </row>
    <row r="6" spans="1:26" x14ac:dyDescent="0.25">
      <c r="A6" s="47" t="s">
        <v>94</v>
      </c>
      <c r="B6" s="47" t="s">
        <v>86</v>
      </c>
      <c r="C6" s="47" t="s">
        <v>85</v>
      </c>
      <c r="D6" s="47" t="s">
        <v>95</v>
      </c>
      <c r="E6" s="37"/>
      <c r="F6" s="10">
        <v>169.12</v>
      </c>
      <c r="G6" s="37"/>
      <c r="H6" s="10"/>
      <c r="I6" s="10"/>
      <c r="J6" s="55"/>
      <c r="K6" s="10"/>
      <c r="L6" s="10"/>
      <c r="M6" s="10"/>
      <c r="N6" s="10"/>
      <c r="O6" s="10"/>
      <c r="P6" s="10"/>
      <c r="Q6" s="10">
        <v>169.12</v>
      </c>
      <c r="R6" s="10"/>
      <c r="S6" s="10"/>
      <c r="T6" s="10"/>
      <c r="U6" s="52"/>
      <c r="V6" s="52"/>
      <c r="W6" s="52"/>
      <c r="X6" s="55">
        <f>SUM(K6:V6)</f>
        <v>169.12</v>
      </c>
      <c r="Y6" s="45"/>
      <c r="Z6" s="77">
        <f>Z4+J6-X6</f>
        <v>1851.65</v>
      </c>
    </row>
    <row r="7" spans="1:26" x14ac:dyDescent="0.25">
      <c r="A7" t="s">
        <v>96</v>
      </c>
      <c r="B7" t="s">
        <v>67</v>
      </c>
      <c r="C7" t="s">
        <v>81</v>
      </c>
      <c r="D7" t="s">
        <v>97</v>
      </c>
      <c r="E7" s="41">
        <v>179.2</v>
      </c>
      <c r="F7" s="9"/>
      <c r="G7" s="41"/>
      <c r="H7" s="9"/>
      <c r="I7" s="9">
        <v>179.2</v>
      </c>
      <c r="J7" s="70">
        <f t="shared" ref="J7:J8" si="0">SUM(G7:I7)</f>
        <v>179.2</v>
      </c>
      <c r="K7" s="9"/>
      <c r="L7" s="9"/>
      <c r="M7" s="9"/>
      <c r="N7" s="9"/>
      <c r="O7" s="9"/>
      <c r="P7" s="9"/>
      <c r="Q7" s="9"/>
      <c r="R7" s="9"/>
      <c r="S7" s="9"/>
      <c r="T7" s="9"/>
      <c r="U7" s="51"/>
      <c r="V7" s="51"/>
      <c r="W7" s="51"/>
      <c r="X7" s="51">
        <f>SUM(K7:V7)</f>
        <v>0</v>
      </c>
      <c r="Y7" s="46"/>
      <c r="Z7" s="71">
        <f>Z6+J7-X7</f>
        <v>2030.8500000000001</v>
      </c>
    </row>
    <row r="8" spans="1:26" s="47" customFormat="1" x14ac:dyDescent="0.25">
      <c r="A8" s="47" t="s">
        <v>80</v>
      </c>
      <c r="B8" s="47" t="s">
        <v>39</v>
      </c>
      <c r="C8" s="47" t="s">
        <v>81</v>
      </c>
      <c r="D8" s="47" t="s">
        <v>98</v>
      </c>
      <c r="E8" s="41">
        <v>2040</v>
      </c>
      <c r="F8" s="51"/>
      <c r="G8" s="41">
        <v>2040</v>
      </c>
      <c r="H8" s="51"/>
      <c r="I8" s="51"/>
      <c r="J8" s="70">
        <f t="shared" si="0"/>
        <v>2040</v>
      </c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>
        <f>SUM(K8:V8)</f>
        <v>0</v>
      </c>
      <c r="Y8" s="46"/>
      <c r="Z8" s="71">
        <f>Z7+J8-X8</f>
        <v>4070.8500000000004</v>
      </c>
    </row>
    <row r="9" spans="1:26" s="47" customFormat="1" x14ac:dyDescent="0.25">
      <c r="A9" s="47" t="s">
        <v>101</v>
      </c>
      <c r="B9" s="47" t="s">
        <v>86</v>
      </c>
      <c r="C9" s="47" t="s">
        <v>85</v>
      </c>
      <c r="D9" s="36" t="s">
        <v>102</v>
      </c>
      <c r="E9" s="41"/>
      <c r="F9" s="51">
        <v>169.12</v>
      </c>
      <c r="G9" s="41"/>
      <c r="H9" s="51"/>
      <c r="I9" s="51"/>
      <c r="J9" s="70"/>
      <c r="K9" s="51"/>
      <c r="L9" s="51"/>
      <c r="M9" s="51"/>
      <c r="N9" s="51"/>
      <c r="O9" s="51"/>
      <c r="P9" s="51"/>
      <c r="Q9" s="51">
        <v>169.12</v>
      </c>
      <c r="R9" s="51"/>
      <c r="S9" s="51"/>
      <c r="T9" s="51"/>
      <c r="U9" s="51"/>
      <c r="V9" s="51"/>
      <c r="W9" s="51"/>
      <c r="X9" s="51">
        <f>SUM(K9:V9)</f>
        <v>169.12</v>
      </c>
      <c r="Y9" s="46"/>
      <c r="Z9" s="72">
        <f>Z8+J9-X9</f>
        <v>3901.7300000000005</v>
      </c>
    </row>
    <row r="10" spans="1:26" x14ac:dyDescent="0.25">
      <c r="A10" t="s">
        <v>103</v>
      </c>
      <c r="B10" t="s">
        <v>87</v>
      </c>
      <c r="C10" t="s">
        <v>85</v>
      </c>
      <c r="D10" s="36" t="s">
        <v>104</v>
      </c>
      <c r="E10" s="41"/>
      <c r="F10" s="9">
        <v>260</v>
      </c>
      <c r="G10" s="41"/>
      <c r="H10" s="9"/>
      <c r="I10" s="9"/>
      <c r="J10" s="56"/>
      <c r="K10" s="9">
        <v>260</v>
      </c>
      <c r="L10" s="9"/>
      <c r="M10" s="9"/>
      <c r="N10" s="9"/>
      <c r="O10" s="9"/>
      <c r="P10" s="9"/>
      <c r="Q10" s="9"/>
      <c r="R10" s="9"/>
      <c r="S10" s="9"/>
      <c r="T10" s="9"/>
      <c r="U10" s="51"/>
      <c r="V10" s="51"/>
      <c r="W10" s="51"/>
      <c r="X10" s="51">
        <f t="shared" ref="X10:X13" si="1">SUM(K10:V10)</f>
        <v>260</v>
      </c>
      <c r="Y10" s="46"/>
      <c r="Z10" s="72">
        <f t="shared" ref="Z10:Z13" si="2">Z9+J10-X10</f>
        <v>3641.7300000000005</v>
      </c>
    </row>
    <row r="11" spans="1:26" x14ac:dyDescent="0.25">
      <c r="B11" t="s">
        <v>88</v>
      </c>
      <c r="C11" t="s">
        <v>85</v>
      </c>
      <c r="D11" s="36" t="s">
        <v>105</v>
      </c>
      <c r="E11" s="41"/>
      <c r="F11" s="9">
        <v>17.88</v>
      </c>
      <c r="G11" s="41"/>
      <c r="H11" s="9"/>
      <c r="I11" s="9"/>
      <c r="J11" s="54"/>
      <c r="K11" s="9"/>
      <c r="L11" s="9"/>
      <c r="M11" s="9"/>
      <c r="N11" s="9"/>
      <c r="O11" s="9">
        <v>17.88</v>
      </c>
      <c r="P11" s="9"/>
      <c r="Q11" s="9"/>
      <c r="R11" s="9"/>
      <c r="S11" s="9"/>
      <c r="T11" s="9"/>
      <c r="U11" s="51"/>
      <c r="V11" s="51"/>
      <c r="W11" s="51"/>
      <c r="X11" s="51">
        <f t="shared" si="1"/>
        <v>17.88</v>
      </c>
      <c r="Y11" s="46"/>
      <c r="Z11" s="72">
        <f t="shared" si="2"/>
        <v>3623.8500000000004</v>
      </c>
    </row>
    <row r="12" spans="1:26" x14ac:dyDescent="0.25">
      <c r="B12" t="s">
        <v>106</v>
      </c>
      <c r="D12" s="36" t="s">
        <v>107</v>
      </c>
      <c r="E12" s="41"/>
      <c r="F12" s="9">
        <v>370</v>
      </c>
      <c r="G12" s="41"/>
      <c r="H12" s="9"/>
      <c r="I12" s="9"/>
      <c r="J12" s="54"/>
      <c r="K12" s="9"/>
      <c r="L12" s="9"/>
      <c r="M12" s="9"/>
      <c r="N12" s="9">
        <v>370</v>
      </c>
      <c r="O12" s="9"/>
      <c r="P12" s="9"/>
      <c r="Q12" s="9"/>
      <c r="R12" s="9"/>
      <c r="S12" s="9"/>
      <c r="T12" s="9"/>
      <c r="U12" s="51"/>
      <c r="V12" s="51"/>
      <c r="W12" s="51"/>
      <c r="X12" s="51">
        <f t="shared" si="1"/>
        <v>370</v>
      </c>
      <c r="Y12" s="46"/>
      <c r="Z12" s="72">
        <f t="shared" si="2"/>
        <v>3253.8500000000004</v>
      </c>
    </row>
    <row r="13" spans="1:26" x14ac:dyDescent="0.25">
      <c r="A13" t="s">
        <v>111</v>
      </c>
      <c r="B13" t="s">
        <v>86</v>
      </c>
      <c r="C13" t="s">
        <v>108</v>
      </c>
      <c r="E13" s="41"/>
      <c r="F13" s="42">
        <v>-169.12</v>
      </c>
      <c r="G13" s="9"/>
      <c r="H13" s="9"/>
      <c r="I13" s="9"/>
      <c r="J13" s="54"/>
      <c r="K13" s="9"/>
      <c r="L13" s="9"/>
      <c r="M13" s="9"/>
      <c r="N13" s="9"/>
      <c r="O13" s="9"/>
      <c r="P13" s="9"/>
      <c r="Q13" s="9">
        <v>-169.12</v>
      </c>
      <c r="R13" s="9"/>
      <c r="S13" s="9"/>
      <c r="T13" s="9"/>
      <c r="U13" s="51"/>
      <c r="V13" s="51"/>
      <c r="W13" s="51"/>
      <c r="X13" s="51">
        <f t="shared" si="1"/>
        <v>-169.12</v>
      </c>
      <c r="Y13" s="46"/>
      <c r="Z13" s="74">
        <f t="shared" si="2"/>
        <v>3422.9700000000003</v>
      </c>
    </row>
    <row r="14" spans="1:26" x14ac:dyDescent="0.25">
      <c r="E14" s="41"/>
      <c r="F14" s="42"/>
      <c r="G14" s="9"/>
      <c r="H14" s="9"/>
      <c r="I14" s="9"/>
      <c r="J14" s="54"/>
      <c r="K14" s="9"/>
      <c r="L14" s="9"/>
      <c r="M14" s="9"/>
      <c r="N14" s="9"/>
      <c r="O14" s="9"/>
      <c r="P14" s="9"/>
      <c r="Q14" s="9"/>
      <c r="R14" s="9"/>
      <c r="S14" s="9"/>
      <c r="T14" s="9"/>
      <c r="U14" s="51"/>
      <c r="V14" s="51"/>
      <c r="W14" s="51"/>
      <c r="X14" s="51"/>
      <c r="Y14" s="46"/>
      <c r="Z14" s="72"/>
    </row>
    <row r="15" spans="1:26" x14ac:dyDescent="0.25">
      <c r="E15" s="41"/>
      <c r="F15" s="42"/>
      <c r="G15" s="9"/>
      <c r="H15" s="9"/>
      <c r="I15" s="9"/>
      <c r="J15" s="56"/>
      <c r="K15" s="9"/>
      <c r="L15" s="9"/>
      <c r="M15" s="9"/>
      <c r="N15" s="9"/>
      <c r="O15" s="9"/>
      <c r="P15" s="9"/>
      <c r="Q15" s="9"/>
      <c r="R15" s="9"/>
      <c r="S15" s="9"/>
      <c r="T15" s="9"/>
      <c r="U15" s="51"/>
      <c r="V15" s="51"/>
      <c r="W15" s="51"/>
      <c r="X15" s="51"/>
      <c r="Y15" s="46"/>
      <c r="Z15" s="72"/>
    </row>
    <row r="16" spans="1:26" x14ac:dyDescent="0.25">
      <c r="E16" s="41"/>
      <c r="F16" s="42"/>
      <c r="G16" s="9"/>
      <c r="H16" s="9"/>
      <c r="I16" s="9"/>
      <c r="J16" s="56"/>
      <c r="K16" s="9"/>
      <c r="L16" s="9"/>
      <c r="M16" s="9"/>
      <c r="N16" s="9"/>
      <c r="O16" s="9"/>
      <c r="P16" s="9"/>
      <c r="Q16" s="9"/>
      <c r="R16" s="9"/>
      <c r="S16" s="9"/>
      <c r="T16" s="9"/>
      <c r="U16" s="51"/>
      <c r="V16" s="51"/>
      <c r="W16" s="51"/>
      <c r="X16" s="51"/>
      <c r="Y16" s="46"/>
      <c r="Z16" s="72"/>
    </row>
    <row r="17" spans="3:26" x14ac:dyDescent="0.25">
      <c r="E17" s="41"/>
      <c r="F17" s="42"/>
      <c r="G17" s="9"/>
      <c r="H17" s="9"/>
      <c r="I17" s="9"/>
      <c r="J17" s="56"/>
      <c r="K17" s="9"/>
      <c r="L17" s="9"/>
      <c r="M17" s="9"/>
      <c r="N17" s="9"/>
      <c r="O17" s="9"/>
      <c r="P17" s="9"/>
      <c r="Q17" s="9"/>
      <c r="R17" s="9"/>
      <c r="S17" s="9"/>
      <c r="T17" s="9"/>
      <c r="U17" s="51"/>
      <c r="V17" s="51"/>
      <c r="W17" s="51"/>
      <c r="X17" s="51"/>
      <c r="Y17" s="46"/>
      <c r="Z17" s="72"/>
    </row>
    <row r="18" spans="3:26" x14ac:dyDescent="0.25">
      <c r="C18" s="73"/>
      <c r="E18" s="41"/>
      <c r="F18" s="42"/>
      <c r="G18" s="9"/>
      <c r="H18" s="9"/>
      <c r="I18" s="9"/>
      <c r="J18" s="56"/>
      <c r="K18" s="9"/>
      <c r="L18" s="9"/>
      <c r="M18" s="9"/>
      <c r="N18" s="9"/>
      <c r="O18" s="9"/>
      <c r="P18" s="9"/>
      <c r="Q18" s="9"/>
      <c r="R18" s="9"/>
      <c r="S18" s="9"/>
      <c r="T18" s="9"/>
      <c r="U18" s="51"/>
      <c r="V18" s="51"/>
      <c r="W18" s="51"/>
      <c r="X18" s="51"/>
      <c r="Y18" s="46"/>
      <c r="Z18" s="72"/>
    </row>
    <row r="19" spans="3:26" x14ac:dyDescent="0.25">
      <c r="E19" s="41"/>
      <c r="F19" s="42"/>
      <c r="G19" s="9"/>
      <c r="H19" s="9"/>
      <c r="I19" s="9"/>
      <c r="J19" s="56"/>
      <c r="K19" s="9"/>
      <c r="L19" s="9"/>
      <c r="M19" s="9"/>
      <c r="N19" s="9"/>
      <c r="O19" s="9"/>
      <c r="P19" s="9"/>
      <c r="Q19" s="9"/>
      <c r="R19" s="9"/>
      <c r="S19" s="9"/>
      <c r="T19" s="9"/>
      <c r="U19" s="51"/>
      <c r="V19" s="51"/>
      <c r="W19" s="51"/>
      <c r="X19" s="51"/>
      <c r="Y19" s="46"/>
      <c r="Z19" s="72"/>
    </row>
    <row r="20" spans="3:26" x14ac:dyDescent="0.25">
      <c r="E20" s="41"/>
      <c r="F20" s="42"/>
      <c r="G20" s="9"/>
      <c r="H20" s="9"/>
      <c r="I20" s="9"/>
      <c r="J20" s="56"/>
      <c r="K20" s="9"/>
      <c r="L20" s="9"/>
      <c r="M20" s="9"/>
      <c r="N20" s="9"/>
      <c r="O20" s="9"/>
      <c r="P20" s="9"/>
      <c r="Q20" s="9"/>
      <c r="R20" s="9"/>
      <c r="S20" s="9"/>
      <c r="T20" s="9"/>
      <c r="U20" s="51"/>
      <c r="V20" s="51"/>
      <c r="W20" s="51"/>
      <c r="X20" s="51"/>
      <c r="Y20" s="46"/>
      <c r="Z20" s="72"/>
    </row>
    <row r="21" spans="3:26" x14ac:dyDescent="0.25">
      <c r="E21" s="41"/>
      <c r="F21" s="42"/>
      <c r="G21" s="9"/>
      <c r="H21" s="9"/>
      <c r="I21" s="9"/>
      <c r="J21" s="56"/>
      <c r="K21" s="9"/>
      <c r="L21" s="9"/>
      <c r="M21" s="9"/>
      <c r="N21" s="9"/>
      <c r="O21" s="9"/>
      <c r="P21" s="9"/>
      <c r="Q21" s="9"/>
      <c r="R21" s="9"/>
      <c r="S21" s="9"/>
      <c r="T21" s="9"/>
      <c r="U21" s="51"/>
      <c r="V21" s="51"/>
      <c r="W21" s="51"/>
      <c r="X21" s="51"/>
      <c r="Y21" s="46"/>
      <c r="Z21" s="72"/>
    </row>
    <row r="22" spans="3:26" x14ac:dyDescent="0.25">
      <c r="E22" s="41"/>
      <c r="F22" s="42"/>
      <c r="G22" s="9"/>
      <c r="H22" s="9"/>
      <c r="I22" s="9"/>
      <c r="J22" s="56"/>
      <c r="K22" s="9"/>
      <c r="L22" s="9"/>
      <c r="M22" s="9"/>
      <c r="N22" s="9"/>
      <c r="O22" s="9"/>
      <c r="P22" s="9"/>
      <c r="Q22" s="9"/>
      <c r="R22" s="9"/>
      <c r="S22" s="9"/>
      <c r="T22" s="9"/>
      <c r="U22" s="51"/>
      <c r="V22" s="51"/>
      <c r="W22" s="51"/>
      <c r="X22" s="51"/>
      <c r="Y22" s="46"/>
      <c r="Z22" s="78"/>
    </row>
    <row r="23" spans="3:26" x14ac:dyDescent="0.25">
      <c r="E23" s="41"/>
      <c r="F23" s="42"/>
      <c r="G23" s="9"/>
      <c r="H23" s="9"/>
      <c r="I23" s="9"/>
      <c r="J23" s="56"/>
      <c r="K23" s="9"/>
      <c r="L23" s="9"/>
      <c r="M23" s="9"/>
      <c r="N23" s="9"/>
      <c r="O23" s="9"/>
      <c r="P23" s="9"/>
      <c r="Q23" s="9"/>
      <c r="R23" s="9"/>
      <c r="S23" s="9"/>
      <c r="T23" s="9"/>
      <c r="U23" s="51"/>
      <c r="V23" s="51"/>
      <c r="W23" s="51"/>
      <c r="X23" s="56"/>
      <c r="Y23" s="46"/>
      <c r="Z23" s="61"/>
    </row>
    <row r="24" spans="3:26" x14ac:dyDescent="0.25">
      <c r="E24" s="41"/>
      <c r="F24" s="42"/>
      <c r="G24" s="9"/>
      <c r="H24" s="9"/>
      <c r="I24" s="9"/>
      <c r="J24" s="56"/>
      <c r="K24" s="9"/>
      <c r="L24" s="9"/>
      <c r="M24" s="9"/>
      <c r="N24" s="9"/>
      <c r="O24" s="9"/>
      <c r="P24" s="9"/>
      <c r="Q24" s="9"/>
      <c r="R24" s="9"/>
      <c r="S24" s="9"/>
      <c r="T24" s="9"/>
      <c r="U24" s="51"/>
      <c r="V24" s="51"/>
      <c r="W24" s="51"/>
      <c r="X24" s="56"/>
      <c r="Y24" s="46"/>
      <c r="Z24" s="61"/>
    </row>
    <row r="25" spans="3:26" x14ac:dyDescent="0.25">
      <c r="E25" s="41"/>
      <c r="F25" s="42"/>
      <c r="G25" s="9"/>
      <c r="H25" s="9"/>
      <c r="I25" s="9"/>
      <c r="J25" s="56"/>
      <c r="K25" s="9"/>
      <c r="L25" s="9"/>
      <c r="M25" s="9"/>
      <c r="N25" s="9"/>
      <c r="O25" s="9"/>
      <c r="P25" s="9"/>
      <c r="Q25" s="9"/>
      <c r="R25" s="9"/>
      <c r="S25" s="9"/>
      <c r="T25" s="9"/>
      <c r="U25" s="51"/>
      <c r="V25" s="51"/>
      <c r="W25" s="51"/>
      <c r="X25" s="56"/>
      <c r="Y25" s="46"/>
      <c r="Z25" s="61"/>
    </row>
    <row r="26" spans="3:26" x14ac:dyDescent="0.25">
      <c r="E26" s="41"/>
      <c r="F26" s="42"/>
      <c r="G26" s="9"/>
      <c r="H26" s="9"/>
      <c r="I26" s="9"/>
      <c r="J26" s="59"/>
      <c r="K26" s="9"/>
      <c r="L26" s="9"/>
      <c r="M26" s="9"/>
      <c r="N26" s="9"/>
      <c r="O26" s="9"/>
      <c r="P26" s="9"/>
      <c r="Q26" s="9"/>
      <c r="R26" s="9"/>
      <c r="S26" s="9"/>
      <c r="T26" s="9"/>
      <c r="U26" s="51"/>
      <c r="V26" s="51"/>
      <c r="W26" s="51"/>
      <c r="X26" s="56"/>
      <c r="Y26" s="46"/>
      <c r="Z26" s="61"/>
    </row>
    <row r="27" spans="3:26" x14ac:dyDescent="0.25">
      <c r="C27" s="3" t="s">
        <v>11</v>
      </c>
      <c r="E27" s="40">
        <f>SUM(G27:I27)</f>
        <v>2219.1999999999998</v>
      </c>
      <c r="F27" s="22">
        <f>SUM(K27:V27)</f>
        <v>817</v>
      </c>
      <c r="G27" s="40">
        <f>SUM(G6:G26)</f>
        <v>2040</v>
      </c>
      <c r="H27" s="22">
        <f t="shared" ref="H27:Y27" si="3">SUM(H6:H26)</f>
        <v>0</v>
      </c>
      <c r="I27" s="22">
        <f t="shared" si="3"/>
        <v>179.2</v>
      </c>
      <c r="J27" s="55">
        <f>SUM(J6:J26)</f>
        <v>2219.1999999999998</v>
      </c>
      <c r="K27" s="22">
        <f t="shared" si="3"/>
        <v>260</v>
      </c>
      <c r="L27" s="22">
        <f t="shared" si="3"/>
        <v>0</v>
      </c>
      <c r="M27" s="22">
        <f t="shared" si="3"/>
        <v>0</v>
      </c>
      <c r="N27" s="22">
        <f t="shared" si="3"/>
        <v>370</v>
      </c>
      <c r="O27" s="22">
        <f t="shared" si="3"/>
        <v>17.88</v>
      </c>
      <c r="P27" s="22">
        <f t="shared" si="3"/>
        <v>0</v>
      </c>
      <c r="Q27" s="22">
        <f t="shared" si="3"/>
        <v>169.12</v>
      </c>
      <c r="R27" s="22">
        <f t="shared" si="3"/>
        <v>0</v>
      </c>
      <c r="S27" s="22">
        <f t="shared" si="3"/>
        <v>0</v>
      </c>
      <c r="T27" s="22">
        <f t="shared" si="3"/>
        <v>0</v>
      </c>
      <c r="U27" s="53">
        <f t="shared" si="3"/>
        <v>0</v>
      </c>
      <c r="V27" s="53">
        <f t="shared" si="3"/>
        <v>0</v>
      </c>
      <c r="W27" s="53">
        <f t="shared" si="3"/>
        <v>0</v>
      </c>
      <c r="X27" s="53">
        <f t="shared" si="3"/>
        <v>817</v>
      </c>
      <c r="Y27" s="55">
        <f t="shared" si="3"/>
        <v>0</v>
      </c>
      <c r="Z27" s="54"/>
    </row>
    <row r="28" spans="3:26" x14ac:dyDescent="0.25">
      <c r="E28" s="38"/>
      <c r="F28" s="39"/>
      <c r="J28" s="54"/>
      <c r="V28" s="50"/>
      <c r="W28" s="50"/>
      <c r="X28" s="50"/>
      <c r="Y28" s="54"/>
      <c r="Z28" s="54"/>
    </row>
    <row r="29" spans="3:26" x14ac:dyDescent="0.25">
      <c r="C29" s="3" t="s">
        <v>69</v>
      </c>
      <c r="E29" s="41">
        <f>SUM(G29:I29)</f>
        <v>0</v>
      </c>
      <c r="F29" s="42">
        <f>Budget!H21</f>
        <v>0</v>
      </c>
      <c r="G29" s="4">
        <f>Budget!H33</f>
        <v>0</v>
      </c>
      <c r="H29" s="4">
        <f>Budget!H26</f>
        <v>0</v>
      </c>
      <c r="I29" s="4">
        <f>Budget!H24</f>
        <v>0</v>
      </c>
      <c r="J29" s="56"/>
      <c r="K29" s="4">
        <f>Budget!H7</f>
        <v>520</v>
      </c>
      <c r="L29" s="4">
        <f>Budget!H8</f>
        <v>20</v>
      </c>
      <c r="M29" s="4">
        <f>Budget!H12</f>
        <v>50</v>
      </c>
      <c r="N29" s="4">
        <f>Budget!H13</f>
        <v>350</v>
      </c>
      <c r="O29" s="4">
        <f>Budget!H14</f>
        <v>175</v>
      </c>
      <c r="P29" s="4">
        <f>Budget!H11</f>
        <v>120</v>
      </c>
      <c r="Q29" s="4">
        <f>Budget!H17</f>
        <v>200</v>
      </c>
      <c r="R29" s="4">
        <f>Budget!H20</f>
        <v>2410</v>
      </c>
      <c r="S29" s="4">
        <f>Budget!H15</f>
        <v>375</v>
      </c>
      <c r="T29" s="4">
        <f>Budget!H18</f>
        <v>100</v>
      </c>
      <c r="U29" s="4">
        <f>Budget!H16</f>
        <v>200</v>
      </c>
      <c r="V29" s="51">
        <f>Budget!H9</f>
        <v>50</v>
      </c>
      <c r="W29" s="51"/>
      <c r="X29" s="62"/>
      <c r="Y29" s="64"/>
      <c r="Z29" s="54"/>
    </row>
    <row r="30" spans="3:26" x14ac:dyDescent="0.25">
      <c r="E30" s="38"/>
      <c r="F30" s="39"/>
      <c r="J30" s="68"/>
      <c r="V30" s="50"/>
      <c r="W30" s="50"/>
      <c r="X30" s="66" t="s">
        <v>78</v>
      </c>
      <c r="Y30" s="67" t="s">
        <v>78</v>
      </c>
      <c r="Z30" s="54"/>
    </row>
    <row r="31" spans="3:26" ht="15.75" thickBot="1" x14ac:dyDescent="0.3">
      <c r="C31" s="3" t="s">
        <v>40</v>
      </c>
      <c r="E31" s="44">
        <f>E29-E27</f>
        <v>-2219.1999999999998</v>
      </c>
      <c r="F31" s="44">
        <f>F29-F27</f>
        <v>-817</v>
      </c>
      <c r="G31" s="57">
        <f t="shared" ref="G31:V31" si="4">G29-G27</f>
        <v>-2040</v>
      </c>
      <c r="H31" s="57">
        <f t="shared" si="4"/>
        <v>0</v>
      </c>
      <c r="I31" s="57">
        <f t="shared" si="4"/>
        <v>-179.2</v>
      </c>
      <c r="J31" s="57">
        <f t="shared" si="4"/>
        <v>-2219.1999999999998</v>
      </c>
      <c r="K31" s="57">
        <f t="shared" si="4"/>
        <v>260</v>
      </c>
      <c r="L31" s="57">
        <f t="shared" si="4"/>
        <v>20</v>
      </c>
      <c r="M31" s="57">
        <f t="shared" si="4"/>
        <v>50</v>
      </c>
      <c r="N31" s="57">
        <f t="shared" si="4"/>
        <v>-20</v>
      </c>
      <c r="O31" s="57">
        <f t="shared" si="4"/>
        <v>157.12</v>
      </c>
      <c r="P31" s="57">
        <f t="shared" si="4"/>
        <v>120</v>
      </c>
      <c r="Q31" s="57">
        <f t="shared" si="4"/>
        <v>30.879999999999995</v>
      </c>
      <c r="R31" s="57">
        <f t="shared" si="4"/>
        <v>2410</v>
      </c>
      <c r="S31" s="57">
        <f t="shared" si="4"/>
        <v>375</v>
      </c>
      <c r="T31" s="57">
        <f t="shared" si="4"/>
        <v>100</v>
      </c>
      <c r="U31" s="57">
        <f t="shared" si="4"/>
        <v>200</v>
      </c>
      <c r="V31" s="57">
        <f t="shared" si="4"/>
        <v>50</v>
      </c>
      <c r="W31" s="79"/>
      <c r="X31" s="63"/>
      <c r="Y31" s="65"/>
      <c r="Z31" s="58"/>
    </row>
    <row r="32" spans="3:26" ht="15.75" thickTop="1" x14ac:dyDescent="0.25"/>
    <row r="34" spans="3:5" x14ac:dyDescent="0.25">
      <c r="C34" s="3" t="s">
        <v>73</v>
      </c>
      <c r="E34" s="4">
        <f>E27-SUM(G27:I27)</f>
        <v>0</v>
      </c>
    </row>
    <row r="35" spans="3:5" x14ac:dyDescent="0.25">
      <c r="C35" s="3" t="s">
        <v>72</v>
      </c>
      <c r="E35" s="4">
        <f>F27-SUM(K27:V27)</f>
        <v>0</v>
      </c>
    </row>
  </sheetData>
  <pageMargins left="0.7" right="0.7" top="0.75" bottom="0.75" header="0.3" footer="0.3"/>
  <pageSetup paperSize="9" scale="47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C1:N32"/>
  <sheetViews>
    <sheetView workbookViewId="0">
      <selection activeCell="H9" sqref="H9"/>
    </sheetView>
  </sheetViews>
  <sheetFormatPr defaultRowHeight="15" x14ac:dyDescent="0.25"/>
  <cols>
    <col min="1" max="16384" width="9.140625" style="47"/>
  </cols>
  <sheetData>
    <row r="1" spans="3:14" ht="21" x14ac:dyDescent="0.35">
      <c r="C1" s="49" t="s">
        <v>43</v>
      </c>
    </row>
    <row r="2" spans="3:14" ht="21" x14ac:dyDescent="0.35">
      <c r="C2" s="49" t="s">
        <v>90</v>
      </c>
      <c r="G2" s="49"/>
    </row>
    <row r="3" spans="3:14" x14ac:dyDescent="0.25"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5" spans="3:14" ht="21" x14ac:dyDescent="0.35">
      <c r="C5" s="49" t="s">
        <v>22</v>
      </c>
    </row>
    <row r="7" spans="3:14" x14ac:dyDescent="0.25">
      <c r="C7" s="47" t="s">
        <v>44</v>
      </c>
      <c r="H7" s="47">
        <v>520</v>
      </c>
    </row>
    <row r="8" spans="3:14" x14ac:dyDescent="0.25">
      <c r="C8" s="47" t="s">
        <v>24</v>
      </c>
      <c r="H8" s="47">
        <v>20</v>
      </c>
    </row>
    <row r="9" spans="3:14" x14ac:dyDescent="0.25">
      <c r="C9" s="47" t="s">
        <v>25</v>
      </c>
      <c r="H9" s="47">
        <v>50</v>
      </c>
    </row>
    <row r="10" spans="3:14" x14ac:dyDescent="0.25">
      <c r="C10" s="47" t="s">
        <v>45</v>
      </c>
      <c r="H10" s="47">
        <v>250</v>
      </c>
    </row>
    <row r="11" spans="3:14" x14ac:dyDescent="0.25">
      <c r="C11" s="47" t="s">
        <v>46</v>
      </c>
      <c r="H11" s="47">
        <v>120</v>
      </c>
    </row>
    <row r="12" spans="3:14" x14ac:dyDescent="0.25">
      <c r="C12" s="47" t="s">
        <v>47</v>
      </c>
      <c r="H12" s="47">
        <v>50</v>
      </c>
    </row>
    <row r="13" spans="3:14" x14ac:dyDescent="0.25">
      <c r="C13" s="47" t="s">
        <v>48</v>
      </c>
      <c r="H13" s="47">
        <v>350</v>
      </c>
    </row>
    <row r="14" spans="3:14" x14ac:dyDescent="0.25">
      <c r="C14" s="47" t="s">
        <v>49</v>
      </c>
      <c r="H14" s="47">
        <v>175</v>
      </c>
    </row>
    <row r="15" spans="3:14" x14ac:dyDescent="0.25">
      <c r="C15" s="47" t="s">
        <v>31</v>
      </c>
      <c r="H15" s="47">
        <v>375</v>
      </c>
    </row>
    <row r="16" spans="3:14" x14ac:dyDescent="0.25">
      <c r="C16" s="47" t="s">
        <v>50</v>
      </c>
      <c r="H16" s="47">
        <v>200</v>
      </c>
    </row>
    <row r="17" spans="3:8" x14ac:dyDescent="0.25">
      <c r="C17" s="47" t="s">
        <v>91</v>
      </c>
      <c r="H17" s="47">
        <v>200</v>
      </c>
    </row>
    <row r="18" spans="3:8" x14ac:dyDescent="0.25">
      <c r="C18" s="47" t="s">
        <v>32</v>
      </c>
      <c r="H18" s="47">
        <v>100</v>
      </c>
    </row>
    <row r="20" spans="3:8" x14ac:dyDescent="0.25">
      <c r="C20" s="47" t="s">
        <v>38</v>
      </c>
      <c r="H20" s="47">
        <f>SUM(H7:H19)</f>
        <v>2410</v>
      </c>
    </row>
    <row r="21" spans="3:8" ht="21" x14ac:dyDescent="0.35">
      <c r="C21" s="49" t="s">
        <v>17</v>
      </c>
    </row>
    <row r="23" spans="3:8" x14ac:dyDescent="0.25">
      <c r="C23" s="47" t="s">
        <v>51</v>
      </c>
    </row>
    <row r="24" spans="3:8" x14ac:dyDescent="0.25">
      <c r="C24" s="47" t="s">
        <v>52</v>
      </c>
    </row>
    <row r="25" spans="3:8" ht="15.75" thickBot="1" x14ac:dyDescent="0.3"/>
    <row r="26" spans="3:8" ht="15.75" thickBot="1" x14ac:dyDescent="0.3">
      <c r="C26" s="47" t="s">
        <v>38</v>
      </c>
      <c r="H26" s="5">
        <f>SUM(H23:H25)</f>
        <v>0</v>
      </c>
    </row>
    <row r="28" spans="3:8" ht="15.75" thickBot="1" x14ac:dyDescent="0.3"/>
    <row r="29" spans="3:8" ht="19.5" thickBot="1" x14ac:dyDescent="0.35">
      <c r="C29" s="1" t="s">
        <v>53</v>
      </c>
      <c r="H29" s="5">
        <f>H20-H26</f>
        <v>2410</v>
      </c>
    </row>
    <row r="31" spans="3:8" ht="15.75" thickBot="1" x14ac:dyDescent="0.3"/>
    <row r="32" spans="3:8" ht="19.5" thickBot="1" x14ac:dyDescent="0.35">
      <c r="C32" s="1" t="s">
        <v>92</v>
      </c>
      <c r="H32" s="5">
        <v>2040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Full Reconciliation</vt:lpstr>
      <vt:lpstr>Sheet2</vt:lpstr>
      <vt:lpstr>Budget Comparison</vt:lpstr>
      <vt:lpstr>Cash book</vt:lpstr>
      <vt:lpstr>Budget</vt:lpstr>
      <vt:lpstr>Sheet1</vt:lpstr>
      <vt:lpstr>'Budget Comparison'!Print_Area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Catherine</dc:creator>
  <cp:keywords/>
  <dc:description/>
  <cp:lastModifiedBy>NSCPC</cp:lastModifiedBy>
  <cp:revision/>
  <cp:lastPrinted>2021-04-09T11:06:05Z</cp:lastPrinted>
  <dcterms:created xsi:type="dcterms:W3CDTF">2011-06-26T08:01:14Z</dcterms:created>
  <dcterms:modified xsi:type="dcterms:W3CDTF">2021-08-18T08:38:44Z</dcterms:modified>
  <cp:category/>
  <cp:contentStatus/>
</cp:coreProperties>
</file>